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135df748a28a610/Bureaublad/alv de schans/alv april 2024/"/>
    </mc:Choice>
  </mc:AlternateContent>
  <xr:revisionPtr revIDLastSave="31" documentId="8_{D126B658-B8C9-4FEE-B9B0-C035DFDAF39E}" xr6:coauthVersionLast="47" xr6:coauthVersionMax="47" xr10:uidLastSave="{BEF7E588-4DC8-48E4-94CC-9D6493982A4C}"/>
  <bookViews>
    <workbookView xWindow="-120" yWindow="-120" windowWidth="20730" windowHeight="11160" xr2:uid="{CBF7C9D8-2A0F-4B81-AE5A-E8F1450D8544}"/>
  </bookViews>
  <sheets>
    <sheet name="Blad1" sheetId="1" r:id="rId1"/>
    <sheet name="Sheet1" sheetId="3" r:id="rId2"/>
    <sheet name="Blad2" sheetId="2" r:id="rId3"/>
  </sheets>
  <definedNames>
    <definedName name="_xlnm.Print_Area" localSheetId="0">Blad1!$A$1:$J$60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4" i="1" l="1"/>
  <c r="H43" i="1"/>
  <c r="H38" i="1"/>
  <c r="H33" i="1"/>
  <c r="H24" i="1"/>
  <c r="H9" i="1"/>
  <c r="H14" i="1" s="1"/>
  <c r="F54" i="1"/>
  <c r="F43" i="1"/>
  <c r="F38" i="1"/>
  <c r="F33" i="1"/>
  <c r="F24" i="1"/>
  <c r="F9" i="1"/>
  <c r="F14" i="1" s="1"/>
  <c r="G56" i="1"/>
  <c r="G50" i="1"/>
  <c r="G47" i="1"/>
  <c r="G52" i="1"/>
  <c r="G49" i="1"/>
  <c r="G48" i="1"/>
  <c r="G46" i="1"/>
  <c r="G42" i="1"/>
  <c r="G41" i="1"/>
  <c r="G36" i="1"/>
  <c r="G38" i="1" s="1"/>
  <c r="G32" i="1"/>
  <c r="G31" i="1"/>
  <c r="G30" i="1"/>
  <c r="G29" i="1"/>
  <c r="G26" i="1"/>
  <c r="G22" i="1"/>
  <c r="G23" i="1"/>
  <c r="B136" i="3"/>
  <c r="B132" i="3"/>
  <c r="G20" i="1"/>
  <c r="G24" i="1" s="1"/>
  <c r="G17" i="1"/>
  <c r="G5" i="1"/>
  <c r="G12" i="1"/>
  <c r="G7" i="1"/>
  <c r="G43" i="1" l="1"/>
  <c r="H58" i="1"/>
  <c r="H60" i="1"/>
  <c r="G54" i="1"/>
  <c r="G33" i="1"/>
  <c r="F58" i="1"/>
  <c r="F60" i="1" s="1"/>
  <c r="G8" i="1"/>
  <c r="G6" i="1"/>
  <c r="G9" i="1" s="1"/>
  <c r="G11" i="1"/>
  <c r="I54" i="1"/>
  <c r="I38" i="1"/>
  <c r="I33" i="1"/>
  <c r="I24" i="1"/>
  <c r="I9" i="1"/>
  <c r="I14" i="1" s="1"/>
  <c r="K54" i="1"/>
  <c r="K43" i="1"/>
  <c r="J54" i="1"/>
  <c r="J43" i="1"/>
  <c r="J38" i="1"/>
  <c r="K38" i="1"/>
  <c r="J33" i="1"/>
  <c r="J24" i="1"/>
  <c r="K24" i="1"/>
  <c r="J9" i="1"/>
  <c r="J14" i="1" s="1"/>
  <c r="L54" i="1"/>
  <c r="L43" i="1"/>
  <c r="L38" i="1"/>
  <c r="L33" i="1"/>
  <c r="L24" i="1"/>
  <c r="L9" i="1"/>
  <c r="L14" i="1" s="1"/>
  <c r="I58" i="1" l="1"/>
  <c r="G58" i="1"/>
  <c r="G14" i="1"/>
  <c r="G60" i="1" s="1"/>
  <c r="I60" i="1"/>
  <c r="J58" i="1"/>
  <c r="J60" i="1" s="1"/>
  <c r="K33" i="1"/>
  <c r="K58" i="1" s="1"/>
  <c r="L58" i="1"/>
  <c r="L60" i="1" s="1"/>
  <c r="K9" i="1"/>
  <c r="K14" i="1" s="1"/>
  <c r="K60" i="1" l="1"/>
</calcChain>
</file>

<file path=xl/sharedStrings.xml><?xml version="1.0" encoding="utf-8"?>
<sst xmlns="http://schemas.openxmlformats.org/spreadsheetml/2006/main" count="313" uniqueCount="282">
  <si>
    <t xml:space="preserve">inkomsten </t>
  </si>
  <si>
    <t>contributie</t>
  </si>
  <si>
    <t>lesgelden ski- en snowboardschool</t>
  </si>
  <si>
    <t>groepsskiën/ vrijskiën</t>
  </si>
  <si>
    <t>Omzet contributie/lesgelden/vrijskiën/groepsskiën/wedstrijdteam</t>
  </si>
  <si>
    <t>kantine inkomsten</t>
  </si>
  <si>
    <t>sponsorgelden/subsidie/t.v.krant/reclameborden</t>
  </si>
  <si>
    <t>overige opbrengsten</t>
  </si>
  <si>
    <t>totaal inkomsten</t>
  </si>
  <si>
    <t>kosten</t>
  </si>
  <si>
    <t>kantine kosten (inkopen)</t>
  </si>
  <si>
    <t>ski-en snowboard school</t>
  </si>
  <si>
    <t>lerarenvergoeding skischool</t>
  </si>
  <si>
    <t>vergoedingen/kosten wedstrijdteam</t>
  </si>
  <si>
    <t>overige kosten skischool</t>
  </si>
  <si>
    <t>opleidingen</t>
  </si>
  <si>
    <t>totaal ski- en snowboard school</t>
  </si>
  <si>
    <t>kosten vrijwilligers</t>
  </si>
  <si>
    <t>huisvestingkosten</t>
  </si>
  <si>
    <t>huurkosten</t>
  </si>
  <si>
    <t>gas/water/electra</t>
  </si>
  <si>
    <t>onderhoud gebouwen en terreinen</t>
  </si>
  <si>
    <t>vuilafvoer/schoonmaak/vaste lasten</t>
  </si>
  <si>
    <t>totaal huisvestingkosten</t>
  </si>
  <si>
    <t>explotatiekosten</t>
  </si>
  <si>
    <t>onderhoud baan</t>
  </si>
  <si>
    <t>overige explotatiekosten</t>
  </si>
  <si>
    <t>Onderhoud baan</t>
  </si>
  <si>
    <t>reclame en evenementen</t>
  </si>
  <si>
    <t>reclamekosten en folders</t>
  </si>
  <si>
    <t>wedstrijden en evenementen</t>
  </si>
  <si>
    <t>totaal reclame en evenementen</t>
  </si>
  <si>
    <t>algemene kosten</t>
  </si>
  <si>
    <t>verzekeringen en NskiV-bijdrage</t>
  </si>
  <si>
    <t>porti-/telefoon en communicatiekosten</t>
  </si>
  <si>
    <t>bestuurskosten</t>
  </si>
  <si>
    <t>kantoor/administratie- en advieskosten</t>
  </si>
  <si>
    <t>overige algemene kosten</t>
  </si>
  <si>
    <t>automatiseringskosten</t>
  </si>
  <si>
    <t>totaal algemene kosten</t>
  </si>
  <si>
    <t>afschrijvingen</t>
  </si>
  <si>
    <t>totaal kosten</t>
  </si>
  <si>
    <t>resultaat</t>
  </si>
  <si>
    <t>B7</t>
  </si>
  <si>
    <t>Budget</t>
  </si>
  <si>
    <t>22 en 5</t>
  </si>
  <si>
    <t xml:space="preserve"> </t>
  </si>
  <si>
    <t>2021/2022</t>
  </si>
  <si>
    <t>2022/2023</t>
  </si>
  <si>
    <t>advocaat kosten</t>
  </si>
  <si>
    <t>��</t>
  </si>
  <si>
    <t>Totaal: Winst- en verliesrekening</t>
  </si>
  <si>
    <t>Resultaat</t>
  </si>
  <si>
    <t>Totaal: Kosten</t>
  </si>
  <si>
    <t>Totaal: Kosten evenementen en activiteiten</t>
  </si>
  <si>
    <t>4920 - Kosten overige activiteiten</t>
  </si>
  <si>
    <t>4910 - Kosten wedstrijden</t>
  </si>
  <si>
    <t>Kosten evenementen en activiteiten</t>
  </si>
  <si>
    <t>Totaal: Kosten PR</t>
  </si>
  <si>
    <t>4820 - Overige PR kosten</t>
  </si>
  <si>
    <t>4810 - Advertenties</t>
  </si>
  <si>
    <t>Kosten PR</t>
  </si>
  <si>
    <t>Totaal: Algemene kosten</t>
  </si>
  <si>
    <t>4716 - Advies kosten</t>
  </si>
  <si>
    <t>4715 - Advocaat kosten</t>
  </si>
  <si>
    <t>4713 - Kosten activiteiten overig</t>
  </si>
  <si>
    <t>4711 - Overige contributies en abonnementen</t>
  </si>
  <si>
    <t>4710 - contributie NSKIV</t>
  </si>
  <si>
    <t>4708 - Verzekeringen algemeen</t>
  </si>
  <si>
    <t>4706 - Bestuurskosten</t>
  </si>
  <si>
    <t>4705 - Representatiekosten</t>
  </si>
  <si>
    <t>4704 - Administratiekosten</t>
  </si>
  <si>
    <t>4703 - Portokosten</t>
  </si>
  <si>
    <t>4702 - Drukkosten</t>
  </si>
  <si>
    <t>4701 - Kantoorbenodigdheden</t>
  </si>
  <si>
    <t>Algemene kosten</t>
  </si>
  <si>
    <t>Totaal: Horecakosten</t>
  </si>
  <si>
    <t>4519 - Kassasysteem Twelve/CCV Pin</t>
  </si>
  <si>
    <t>4518 - Canal digitaal</t>
  </si>
  <si>
    <t>4517 - Overige horeca kosten</t>
  </si>
  <si>
    <t>4516 - Verteer en representatie</t>
  </si>
  <si>
    <t>4515 - Abo muziek, BUMA</t>
  </si>
  <si>
    <t>4514 - Tapwacht</t>
  </si>
  <si>
    <t>4513 - Overige inkopen bar</t>
  </si>
  <si>
    <t>4512 - Inkoop Van Tienen</t>
  </si>
  <si>
    <t>4511 - Inkoop bar Bavaria</t>
  </si>
  <si>
    <t>4510 - Inkoop bar Sligro</t>
  </si>
  <si>
    <t>Horecakosten</t>
  </si>
  <si>
    <t>Totaal: Afschrijvingen</t>
  </si>
  <si>
    <t>5190 - Afschrijvingkosten overige</t>
  </si>
  <si>
    <t>5145 - Afschrijvingskosten clubhuis</t>
  </si>
  <si>
    <t>5140 - Afschrijvingskosten baan na schade</t>
  </si>
  <si>
    <t>5130 - Afschrijvingskosten Ski's, schoenen en snowboards</t>
  </si>
  <si>
    <t>5120 - Afschrijvingskosten baan</t>
  </si>
  <si>
    <t>5110 - Afschrijvingskosten Liftinstallatie</t>
  </si>
  <si>
    <t>5100 - Afschrijvingskosten gebouwen</t>
  </si>
  <si>
    <t>Afschrijvingen</t>
  </si>
  <si>
    <t>Totaal: Kosten vrijwilligers</t>
  </si>
  <si>
    <t>4091 - Vergoeding overige vrijwilligers</t>
  </si>
  <si>
    <t>Kosten vrijwilligers</t>
  </si>
  <si>
    <t>Totaal: Accomodatie</t>
  </si>
  <si>
    <t>4450 - Reparatie en onderhoud inventaris</t>
  </si>
  <si>
    <t>4449 - Overige huisvestingskosten</t>
  </si>
  <si>
    <t>4448 - Schoonmaakkosten</t>
  </si>
  <si>
    <t>4447 - waterschap en zuiveringskosten</t>
  </si>
  <si>
    <t>4446 - Propaan/gas/olie</t>
  </si>
  <si>
    <t>4445 - Elektriciteit</t>
  </si>
  <si>
    <t>4444 - Water</t>
  </si>
  <si>
    <t>4443 - Vuilafvoer</t>
  </si>
  <si>
    <t>4442 - Onderhoud gebouwen</t>
  </si>
  <si>
    <t>4441 - Onderhoud Baan</t>
  </si>
  <si>
    <t>4440 - Huur baan</t>
  </si>
  <si>
    <t>Accomodatie</t>
  </si>
  <si>
    <t>Totaal: ICT</t>
  </si>
  <si>
    <t>4632 - Telefoon en internet</t>
  </si>
  <si>
    <t>4631 - Diverse ICT kosten</t>
  </si>
  <si>
    <t>ICT</t>
  </si>
  <si>
    <t>Totaal: Kosten Wedstrijdteam</t>
  </si>
  <si>
    <t>4052 - Vergoeding skileraren</t>
  </si>
  <si>
    <t>4051 - kosten wedstrijdteam</t>
  </si>
  <si>
    <t>Kosten Wedstrijdteam</t>
  </si>
  <si>
    <t>Totaal: Personeelskosten (kosten skischool)</t>
  </si>
  <si>
    <t>4035 - Opleidingen instructeurs</t>
  </si>
  <si>
    <t>4030 - Overige kosten skischool</t>
  </si>
  <si>
    <t>4021 - reiskostenvergoedingen</t>
  </si>
  <si>
    <t>4000 - Lonen en salarissen</t>
  </si>
  <si>
    <t>Personeelskosten (kosten skischool)</t>
  </si>
  <si>
    <t>Kosten</t>
  </si>
  <si>
    <t>Totaal: Opbrengsten</t>
  </si>
  <si>
    <t>Totaal: Omzet vrij skiën</t>
  </si>
  <si>
    <t>8900 - Omzet vrij skiën</t>
  </si>
  <si>
    <t>Omzet vrij skiën</t>
  </si>
  <si>
    <t>Totaal: Opbrengsten Kinderfeestjes</t>
  </si>
  <si>
    <t>8000 - Omzet groepsarrangementen</t>
  </si>
  <si>
    <t>Opbrengsten Kinderfeestjes</t>
  </si>
  <si>
    <t>Totaal: Opbrengsten Privélessen</t>
  </si>
  <si>
    <t>8050 - Omzet Privélessen</t>
  </si>
  <si>
    <t>Opbrengsten Privélessen</t>
  </si>
  <si>
    <t>Totaal: Opbrengsten Cursussen</t>
  </si>
  <si>
    <t>8040 - Omzet sportteam</t>
  </si>
  <si>
    <t>8030 - Omzet seizoenscursussen</t>
  </si>
  <si>
    <t>8020 - Omzet cursus 2</t>
  </si>
  <si>
    <t>8010 - Omzet cursus 1</t>
  </si>
  <si>
    <t>Opbrengsten Cursussen</t>
  </si>
  <si>
    <t>Totaal: Opbrengsten lidmaatschappen</t>
  </si>
  <si>
    <t>8800 - Omzet 5e en volgend lid senior</t>
  </si>
  <si>
    <t>8700 - Omzet 5e en volgend lid junior</t>
  </si>
  <si>
    <t>8600 - Omzet WSG</t>
  </si>
  <si>
    <t>8500 - Omzet Senioren</t>
  </si>
  <si>
    <t>8400 - Omzet 65 +</t>
  </si>
  <si>
    <t>8300 - Omzet junioren 13 t/m 15 jaar</t>
  </si>
  <si>
    <t>8200 - Omzet junioren 8 t/m 12 jaar</t>
  </si>
  <si>
    <t>8100 - Omzet junioren t/m 7 jaar</t>
  </si>
  <si>
    <t>Opbrengsten lidmaatschappen</t>
  </si>
  <si>
    <t>Totaal: Diverse opbrengsten</t>
  </si>
  <si>
    <t>8860 - Kluisjes</t>
  </si>
  <si>
    <t>8835 - Omzet proefles</t>
  </si>
  <si>
    <t>8825 - Omzet inschrijfgeld</t>
  </si>
  <si>
    <t>8820 - Sponsoring</t>
  </si>
  <si>
    <t>8810 - Subsidies</t>
  </si>
  <si>
    <t>Diverse opbrengsten</t>
  </si>
  <si>
    <t>Totaal: Opbrengst Horeca</t>
  </si>
  <si>
    <t>8070 - Omzet bar</t>
  </si>
  <si>
    <t>Opbrengst Horeca</t>
  </si>
  <si>
    <t>Totaal: Opbrengst wedstrijdteam</t>
  </si>
  <si>
    <t>8060 - opbrengst wedstrijdteam</t>
  </si>
  <si>
    <t>Opbrengst wedstrijdteam</t>
  </si>
  <si>
    <t>Opbrengsten</t>
  </si>
  <si>
    <t>Totaal: Niet gekoppeld</t>
  </si>
  <si>
    <t>9410 - Inkoopkortingen</t>
  </si>
  <si>
    <t>9400 - Verkoopkortingen</t>
  </si>
  <si>
    <t>7100 - Inkoopkosten</t>
  </si>
  <si>
    <t>5590 - Overige kosten</t>
  </si>
  <si>
    <t>5560 - Bankkosten</t>
  </si>
  <si>
    <t>5540 - Verkoopkosten</t>
  </si>
  <si>
    <t>4041 - Kosten skikleding</t>
  </si>
  <si>
    <t>Niet gekoppeld</t>
  </si>
  <si>
    <t>Winst- en verliesrekening</t>
  </si>
  <si>
    <t>Totaal: Balans</t>
  </si>
  <si>
    <t>Totaal: Resultaat</t>
  </si>
  <si>
    <t>Resultaat geselecteerde perioden: 1 - 12</t>
  </si>
  <si>
    <t>Totaal: Passiva</t>
  </si>
  <si>
    <t>Totaal: Voorraden</t>
  </si>
  <si>
    <t>3750 - Voorraad diverse</t>
  </si>
  <si>
    <t>3700 - Voorraad horeca</t>
  </si>
  <si>
    <t>Voorraden</t>
  </si>
  <si>
    <t>Totaal: Tussenrekeningen</t>
  </si>
  <si>
    <t>2300 - Deferred revenue</t>
  </si>
  <si>
    <t>2045 - Kruispost Mollie</t>
  </si>
  <si>
    <t>2040 - Pinbetalingen bar</t>
  </si>
  <si>
    <t>2030 - Kruispost balie/kas</t>
  </si>
  <si>
    <t>2020 - Kruisposten</t>
  </si>
  <si>
    <t>2010 - Pinbetalingen balie</t>
  </si>
  <si>
    <t>1780 - Netto lonen</t>
  </si>
  <si>
    <t>Tussenrekeningen</t>
  </si>
  <si>
    <t>Totaal: Vlottende passiva</t>
  </si>
  <si>
    <t>1740 - Af te dragen sociale premies werknemer</t>
  </si>
  <si>
    <t>1700 - Af te dragen loonheffing</t>
  </si>
  <si>
    <t>1650 - Borg Kluisjes</t>
  </si>
  <si>
    <t>1600 - Crediteuren</t>
  </si>
  <si>
    <t>Vlottende passiva</t>
  </si>
  <si>
    <t>Passiva</t>
  </si>
  <si>
    <t>Totaal: Activa</t>
  </si>
  <si>
    <t>Totaal: Vlottende Activa</t>
  </si>
  <si>
    <t>1500 - Overlopende activa</t>
  </si>
  <si>
    <t>1302 - Debiteuren - verkoop sponsoren</t>
  </si>
  <si>
    <t>1301 - Debiteuren - verkoop groepen</t>
  </si>
  <si>
    <t>1300 - Debiteuren - verkoop leden</t>
  </si>
  <si>
    <t>1295 - Zoekposten</t>
  </si>
  <si>
    <t>1290 - Kruisposten liquide middelen</t>
  </si>
  <si>
    <t>1101 - Rabobank  spaar</t>
  </si>
  <si>
    <t>1100 - Rabobank 151997499</t>
  </si>
  <si>
    <t>1005 - Kas balie</t>
  </si>
  <si>
    <t>1000 - Kas</t>
  </si>
  <si>
    <t>Vlottende Activa</t>
  </si>
  <si>
    <t>Totaal: Reserves</t>
  </si>
  <si>
    <t>0770 - Onverdeeld resultaat</t>
  </si>
  <si>
    <t>0750 - Overige reserve</t>
  </si>
  <si>
    <t>0730 - Voorziening groot onderhoud baan</t>
  </si>
  <si>
    <t>0720 - Voorziening groot onderhoud lift</t>
  </si>
  <si>
    <t>0710 - Voorziening groot onderhoud gebouw</t>
  </si>
  <si>
    <t>Reserves</t>
  </si>
  <si>
    <t>Totaal: Afschrijving</t>
  </si>
  <si>
    <t>0441 - Afschrijving clubhuis</t>
  </si>
  <si>
    <t>0431 - Afschrijving overige vaste activa</t>
  </si>
  <si>
    <t>0421 - Afschrijving Skis, schoenen en snowboards</t>
  </si>
  <si>
    <t>0411 - Afschrijving Baan</t>
  </si>
  <si>
    <t>0401 - Afschrijving Liftinstallatie</t>
  </si>
  <si>
    <t>0301 - Afschrijving Gebouwen</t>
  </si>
  <si>
    <t>Afschrijving</t>
  </si>
  <si>
    <t>Totaal: Vaste activa</t>
  </si>
  <si>
    <t>0501 - Afschrijving Baan na schade</t>
  </si>
  <si>
    <t>0500 - Baan na schade</t>
  </si>
  <si>
    <t>0440 - Clubhuis</t>
  </si>
  <si>
    <t>0430 - Overige vaste activa</t>
  </si>
  <si>
    <t>0420 - Skis, schoenen en snowboards</t>
  </si>
  <si>
    <t>0410 - Baan</t>
  </si>
  <si>
    <t>0400 - Liftinstallatie</t>
  </si>
  <si>
    <t>0300 - Gebouwen</t>
  </si>
  <si>
    <t>Vaste activa</t>
  </si>
  <si>
    <t>Activa</t>
  </si>
  <si>
    <t>Balans</t>
  </si>
  <si>
    <t>Verschil</t>
  </si>
  <si>
    <t>Eindsaldo (Credit)</t>
  </si>
  <si>
    <t>Eindsaldo (Debet)</t>
  </si>
  <si>
    <t>1 - Grootboekrekeningschema</t>
  </si>
  <si>
    <t>Grootboekrekeningschema</t>
  </si>
  <si>
    <t>Verschil (%)</t>
  </si>
  <si>
    <t>v</t>
  </si>
  <si>
    <t>Vorige: Boekjaar</t>
  </si>
  <si>
    <t>Vergelijken met</t>
  </si>
  <si>
    <t>Na boeken</t>
  </si>
  <si>
    <r>
      <t>1</t>
    </r>
    <r>
      <rPr>
        <sz val="11"/>
        <color theme="1"/>
        <rFont val="Calibri"/>
        <family val="2"/>
        <scheme val="minor"/>
      </rPr>
      <t xml:space="preserve"> - 12</t>
    </r>
  </si>
  <si>
    <t>Periode</t>
  </si>
  <si>
    <t>Boekjaar</t>
  </si>
  <si>
    <t>Uitgebreid</t>
  </si>
  <si>
    <t>Niveau</t>
  </si>
  <si>
    <t>Beide</t>
  </si>
  <si>
    <t>Tonen</t>
  </si>
  <si>
    <t>Balans / Winst &amp; Verlies</t>
  </si>
  <si>
    <t>Balans: Type</t>
  </si>
  <si>
    <t>Beeldopties</t>
  </si>
  <si>
    <r>
      <rPr>
        <b/>
        <sz val="10"/>
        <color theme="1"/>
        <rFont val="Arial"/>
        <family val="2"/>
      </rPr>
      <t xml:space="preserve"> Balans / Winst- en verliesrekening</t>
    </r>
  </si>
  <si>
    <t>Datum: 2 maart 2024 door kathy groothuis</t>
  </si>
  <si>
    <t>Administratie: 1 - Ski- en Snowboardclub De Schans</t>
  </si>
  <si>
    <t>actueel</t>
  </si>
  <si>
    <t>LS</t>
  </si>
  <si>
    <t>uitkering vezekering</t>
  </si>
  <si>
    <t>kosten ivm brand</t>
  </si>
  <si>
    <t>2023/2024</t>
  </si>
  <si>
    <t>opbrengsten sport/race/wedtrijdteam</t>
  </si>
  <si>
    <t>1a</t>
  </si>
  <si>
    <t>1b</t>
  </si>
  <si>
    <t>1c</t>
  </si>
  <si>
    <t>1d</t>
  </si>
  <si>
    <t xml:space="preserve">2   vanuit twelve </t>
  </si>
  <si>
    <t>eigeninvoer</t>
  </si>
  <si>
    <t>14a</t>
  </si>
  <si>
    <t>23a</t>
  </si>
  <si>
    <t xml:space="preserve">Budget </t>
  </si>
  <si>
    <t>Voorstel: de schans budget investeringen 2024-2025</t>
  </si>
  <si>
    <t>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</si>
</sst>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8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E5E5E5"/>
      </top>
      <bottom/>
      <diagonal/>
    </border>
    <border>
      <left/>
      <right/>
      <top/>
      <bottom style="thin">
        <color rgb="FFE5E5E5"/>
      </bottom>
      <diagonal/>
    </border>
  </borders>
  <cellStyleXfs count="2">
    <xf numFmtId="0" fontId="0" fillId="0" borderId="0"/>
    <xf numFmtId="0" fontId="6" fillId="0" borderId="0"/>
  </cellStyleXfs>
  <cellXfs count="84">
    <xf numFmtId="0" fontId="0" fillId="0" borderId="0" xfId="0"/>
    <xf numFmtId="49" fontId="1" fillId="2" borderId="1" xfId="0" applyNumberFormat="1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3" fontId="0" fillId="0" borderId="0" xfId="0" applyNumberFormat="1"/>
    <xf numFmtId="3" fontId="1" fillId="4" borderId="5" xfId="0" applyNumberFormat="1" applyFont="1" applyFill="1" applyBorder="1" applyAlignment="1">
      <alignment horizontal="right"/>
    </xf>
    <xf numFmtId="3" fontId="2" fillId="4" borderId="7" xfId="0" applyNumberFormat="1" applyFont="1" applyFill="1" applyBorder="1" applyAlignment="1">
      <alignment horizontal="right"/>
    </xf>
    <xf numFmtId="3" fontId="1" fillId="4" borderId="8" xfId="0" applyNumberFormat="1" applyFont="1" applyFill="1" applyBorder="1" applyAlignment="1">
      <alignment horizontal="right"/>
    </xf>
    <xf numFmtId="3" fontId="1" fillId="4" borderId="9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/>
    <xf numFmtId="0" fontId="5" fillId="0" borderId="0" xfId="0" applyFont="1"/>
    <xf numFmtId="41" fontId="2" fillId="2" borderId="2" xfId="0" applyNumberFormat="1" applyFont="1" applyFill="1" applyBorder="1" applyAlignment="1">
      <alignment horizontal="left" vertical="top"/>
    </xf>
    <xf numFmtId="41" fontId="0" fillId="2" borderId="0" xfId="0" applyNumberFormat="1" applyFill="1" applyAlignment="1">
      <alignment horizontal="center" vertical="top"/>
    </xf>
    <xf numFmtId="41" fontId="4" fillId="2" borderId="0" xfId="0" applyNumberFormat="1" applyFont="1" applyFill="1" applyAlignment="1">
      <alignment horizontal="left" vertical="top"/>
    </xf>
    <xf numFmtId="41" fontId="0" fillId="0" borderId="0" xfId="0" applyNumberFormat="1"/>
    <xf numFmtId="41" fontId="0" fillId="2" borderId="0" xfId="0" applyNumberFormat="1" applyFill="1" applyAlignment="1">
      <alignment horizontal="right"/>
    </xf>
    <xf numFmtId="41" fontId="0" fillId="4" borderId="0" xfId="0" applyNumberFormat="1" applyFill="1" applyAlignment="1">
      <alignment horizontal="right"/>
    </xf>
    <xf numFmtId="41" fontId="1" fillId="4" borderId="5" xfId="0" applyNumberFormat="1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right"/>
    </xf>
    <xf numFmtId="3" fontId="4" fillId="4" borderId="0" xfId="0" applyNumberFormat="1" applyFont="1" applyFill="1" applyAlignment="1">
      <alignment horizontal="right"/>
    </xf>
    <xf numFmtId="3" fontId="4" fillId="4" borderId="6" xfId="0" applyNumberFormat="1" applyFont="1" applyFill="1" applyBorder="1" applyAlignment="1">
      <alignment horizontal="right"/>
    </xf>
    <xf numFmtId="3" fontId="0" fillId="4" borderId="6" xfId="0" applyNumberFormat="1" applyFill="1" applyBorder="1" applyAlignment="1">
      <alignment horizontal="right"/>
    </xf>
    <xf numFmtId="41" fontId="0" fillId="4" borderId="0" xfId="0" applyNumberFormat="1" applyFill="1" applyAlignment="1">
      <alignment horizontal="left" vertical="top"/>
    </xf>
    <xf numFmtId="41" fontId="0" fillId="2" borderId="0" xfId="0" applyNumberFormat="1" applyFill="1" applyAlignment="1">
      <alignment horizontal="left" vertical="top"/>
    </xf>
    <xf numFmtId="41" fontId="0" fillId="2" borderId="6" xfId="0" applyNumberFormat="1" applyFill="1" applyBorder="1" applyAlignment="1">
      <alignment horizontal="left" vertical="top"/>
    </xf>
    <xf numFmtId="41" fontId="0" fillId="2" borderId="0" xfId="0" applyNumberFormat="1" applyFill="1"/>
    <xf numFmtId="41" fontId="4" fillId="2" borderId="6" xfId="0" applyNumberFormat="1" applyFont="1" applyFill="1" applyBorder="1" applyAlignment="1">
      <alignment horizontal="left" vertical="top"/>
    </xf>
    <xf numFmtId="41" fontId="4" fillId="2" borderId="0" xfId="0" applyNumberFormat="1" applyFont="1" applyFill="1" applyAlignment="1">
      <alignment horizontal="center" vertical="top"/>
    </xf>
    <xf numFmtId="41" fontId="1" fillId="4" borderId="9" xfId="0" applyNumberFormat="1" applyFont="1" applyFill="1" applyBorder="1" applyAlignment="1">
      <alignment horizontal="right"/>
    </xf>
    <xf numFmtId="41" fontId="1" fillId="4" borderId="8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 vertical="top"/>
    </xf>
    <xf numFmtId="0" fontId="0" fillId="2" borderId="0" xfId="0" applyFill="1" applyAlignment="1">
      <alignment horizontal="center" vertical="top"/>
    </xf>
    <xf numFmtId="0" fontId="0" fillId="2" borderId="0" xfId="0" applyFill="1"/>
    <xf numFmtId="0" fontId="6" fillId="0" borderId="0" xfId="1" applyAlignment="1">
      <alignment vertical="center"/>
    </xf>
    <xf numFmtId="0" fontId="6" fillId="0" borderId="0" xfId="1"/>
    <xf numFmtId="4" fontId="6" fillId="0" borderId="0" xfId="1" applyNumberForma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6" fillId="0" borderId="10" xfId="1" applyBorder="1" applyAlignment="1">
      <alignment vertical="center"/>
    </xf>
    <xf numFmtId="0" fontId="6" fillId="0" borderId="0" xfId="1" applyAlignment="1">
      <alignment vertical="center" wrapText="1"/>
    </xf>
    <xf numFmtId="1" fontId="2" fillId="2" borderId="2" xfId="0" applyNumberFormat="1" applyFont="1" applyFill="1" applyBorder="1" applyAlignment="1">
      <alignment horizontal="left" vertical="top"/>
    </xf>
    <xf numFmtId="1" fontId="0" fillId="2" borderId="0" xfId="0" applyNumberFormat="1" applyFill="1" applyAlignment="1">
      <alignment horizontal="center" vertical="top"/>
    </xf>
    <xf numFmtId="1" fontId="4" fillId="2" borderId="0" xfId="0" applyNumberFormat="1" applyFont="1" applyFill="1" applyAlignment="1">
      <alignment horizontal="left" vertical="top"/>
    </xf>
    <xf numFmtId="1" fontId="0" fillId="2" borderId="0" xfId="0" applyNumberFormat="1" applyFill="1" applyAlignment="1">
      <alignment horizontal="left" vertical="top"/>
    </xf>
    <xf numFmtId="1" fontId="0" fillId="2" borderId="0" xfId="0" applyNumberFormat="1" applyFill="1"/>
    <xf numFmtId="1" fontId="0" fillId="0" borderId="0" xfId="0" applyNumberFormat="1"/>
    <xf numFmtId="41" fontId="0" fillId="4" borderId="0" xfId="0" applyNumberFormat="1" applyFill="1" applyAlignment="1">
      <alignment horizontal="right" vertical="top"/>
    </xf>
    <xf numFmtId="41" fontId="0" fillId="2" borderId="0" xfId="0" applyNumberFormat="1" applyFill="1" applyAlignment="1">
      <alignment horizontal="right" vertical="top"/>
    </xf>
    <xf numFmtId="41" fontId="4" fillId="2" borderId="0" xfId="0" applyNumberFormat="1" applyFont="1" applyFill="1" applyAlignment="1">
      <alignment horizontal="right" vertical="top"/>
    </xf>
    <xf numFmtId="4" fontId="6" fillId="0" borderId="0" xfId="1" applyNumberFormat="1" applyAlignment="1">
      <alignment vertical="center"/>
    </xf>
    <xf numFmtId="4" fontId="6" fillId="6" borderId="0" xfId="1" applyNumberFormat="1" applyFill="1" applyAlignment="1">
      <alignment horizontal="right" vertical="center"/>
    </xf>
    <xf numFmtId="4" fontId="9" fillId="4" borderId="0" xfId="1" applyNumberFormat="1" applyFont="1" applyFill="1" applyAlignment="1">
      <alignment horizontal="right" vertical="center"/>
    </xf>
    <xf numFmtId="4" fontId="9" fillId="0" borderId="0" xfId="1" applyNumberFormat="1" applyFont="1" applyAlignment="1">
      <alignment horizontal="right" vertical="center"/>
    </xf>
    <xf numFmtId="0" fontId="6" fillId="0" borderId="0" xfId="1" applyAlignment="1">
      <alignment horizontal="left" vertical="top"/>
    </xf>
    <xf numFmtId="0" fontId="6" fillId="7" borderId="0" xfId="1" applyFill="1" applyAlignment="1">
      <alignment vertical="center"/>
    </xf>
    <xf numFmtId="41" fontId="0" fillId="2" borderId="6" xfId="0" applyNumberFormat="1" applyFill="1" applyBorder="1" applyAlignment="1">
      <alignment horizontal="right" vertical="top"/>
    </xf>
    <xf numFmtId="41" fontId="4" fillId="2" borderId="6" xfId="0" applyNumberFormat="1" applyFont="1" applyFill="1" applyBorder="1" applyAlignment="1">
      <alignment horizontal="right" vertical="top"/>
    </xf>
    <xf numFmtId="0" fontId="6" fillId="6" borderId="0" xfId="1" applyFill="1" applyAlignment="1">
      <alignment vertical="center"/>
    </xf>
    <xf numFmtId="41" fontId="4" fillId="2" borderId="9" xfId="0" applyNumberFormat="1" applyFont="1" applyFill="1" applyBorder="1" applyAlignment="1">
      <alignment horizontal="right" vertical="top"/>
    </xf>
    <xf numFmtId="41" fontId="4" fillId="2" borderId="9" xfId="0" applyNumberFormat="1" applyFont="1" applyFill="1" applyBorder="1" applyAlignment="1">
      <alignment horizontal="left" vertical="top"/>
    </xf>
    <xf numFmtId="49" fontId="1" fillId="2" borderId="3" xfId="0" applyNumberFormat="1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49" fontId="2" fillId="2" borderId="3" xfId="0" applyNumberFormat="1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0" xfId="0" applyFill="1"/>
    <xf numFmtId="49" fontId="3" fillId="2" borderId="3" xfId="0" applyNumberFormat="1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1" fillId="2" borderId="3" xfId="0" applyFont="1" applyFill="1" applyBorder="1" applyAlignment="1">
      <alignment horizontal="left" vertical="top"/>
    </xf>
    <xf numFmtId="49" fontId="2" fillId="2" borderId="4" xfId="0" applyNumberFormat="1" applyFont="1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0" fontId="7" fillId="0" borderId="0" xfId="1" applyFont="1" applyAlignment="1">
      <alignment vertical="center"/>
    </xf>
    <xf numFmtId="0" fontId="6" fillId="0" borderId="0" xfId="1" applyAlignment="1">
      <alignment vertical="center"/>
    </xf>
    <xf numFmtId="0" fontId="6" fillId="5" borderId="11" xfId="1" applyFill="1" applyBorder="1" applyAlignment="1">
      <alignment vertical="center"/>
    </xf>
    <xf numFmtId="0" fontId="7" fillId="0" borderId="0" xfId="1" applyFont="1" applyAlignment="1">
      <alignment horizontal="center" vertical="center"/>
    </xf>
  </cellXfs>
  <cellStyles count="2">
    <cellStyle name="Standaard" xfId="0" builtinId="0"/>
    <cellStyle name="Standaard 2" xfId="1" xr:uid="{5134A422-3C2A-45D2-B48E-74A8C7F7AB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34D91-B08C-49EC-9237-2B7943AACDAB}">
  <sheetPr>
    <pageSetUpPr fitToPage="1"/>
  </sheetPr>
  <dimension ref="A1:Q83"/>
  <sheetViews>
    <sheetView tabSelected="1" workbookViewId="0">
      <selection sqref="A1:J60"/>
    </sheetView>
  </sheetViews>
  <sheetFormatPr defaultRowHeight="15" x14ac:dyDescent="0.25"/>
  <cols>
    <col min="9" max="9" width="9.140625" style="51"/>
    <col min="10" max="10" width="9.140625" style="18"/>
    <col min="11" max="11" width="0" style="18" hidden="1" customWidth="1"/>
    <col min="12" max="12" width="10.140625" style="23" hidden="1" customWidth="1"/>
    <col min="14" max="14" width="0" hidden="1" customWidth="1"/>
    <col min="15" max="15" width="9.42578125" bestFit="1" customWidth="1"/>
    <col min="17" max="17" width="9.42578125" bestFit="1" customWidth="1"/>
  </cols>
  <sheetData>
    <row r="1" spans="1:17" x14ac:dyDescent="0.25">
      <c r="A1" s="1" t="s">
        <v>280</v>
      </c>
      <c r="B1" s="2"/>
      <c r="C1" s="2"/>
      <c r="D1" s="2"/>
      <c r="E1" s="2"/>
      <c r="F1" s="2"/>
      <c r="G1" s="2"/>
      <c r="H1" s="2"/>
      <c r="I1" s="46"/>
      <c r="J1" s="15"/>
      <c r="K1" s="15"/>
      <c r="L1" s="22"/>
      <c r="N1" s="11"/>
    </row>
    <row r="2" spans="1:17" x14ac:dyDescent="0.25">
      <c r="A2" s="71"/>
      <c r="B2" s="72"/>
      <c r="C2" s="72"/>
      <c r="D2" s="72"/>
      <c r="E2" s="72"/>
      <c r="F2" s="36" t="s">
        <v>279</v>
      </c>
      <c r="G2" s="36" t="s">
        <v>266</v>
      </c>
      <c r="H2" s="36" t="s">
        <v>44</v>
      </c>
      <c r="I2" s="47" t="s">
        <v>265</v>
      </c>
      <c r="J2" s="16" t="s">
        <v>44</v>
      </c>
      <c r="K2" s="16" t="s">
        <v>265</v>
      </c>
      <c r="L2" s="23" t="s">
        <v>44</v>
      </c>
      <c r="N2" s="11"/>
    </row>
    <row r="3" spans="1:17" x14ac:dyDescent="0.25">
      <c r="A3" s="71"/>
      <c r="B3" s="72"/>
      <c r="C3" s="72"/>
      <c r="D3" s="72"/>
      <c r="E3" s="72"/>
      <c r="F3" s="36" t="s">
        <v>281</v>
      </c>
      <c r="G3" s="36" t="s">
        <v>269</v>
      </c>
      <c r="H3" s="36" t="s">
        <v>269</v>
      </c>
      <c r="I3" s="47" t="s">
        <v>48</v>
      </c>
      <c r="J3" s="16" t="s">
        <v>48</v>
      </c>
      <c r="K3" s="16" t="s">
        <v>47</v>
      </c>
      <c r="L3" s="23" t="s">
        <v>47</v>
      </c>
      <c r="N3" s="11"/>
    </row>
    <row r="4" spans="1:17" ht="15.75" x14ac:dyDescent="0.25">
      <c r="A4" s="74" t="s">
        <v>0</v>
      </c>
      <c r="B4" s="67"/>
      <c r="C4" s="67"/>
      <c r="D4" s="67"/>
      <c r="E4" s="67"/>
      <c r="F4" s="35"/>
      <c r="G4" s="35"/>
      <c r="H4" s="35"/>
      <c r="I4" s="48"/>
      <c r="J4" s="17"/>
      <c r="K4" s="17"/>
      <c r="L4" s="24"/>
      <c r="N4" s="11"/>
    </row>
    <row r="5" spans="1:17" x14ac:dyDescent="0.25">
      <c r="A5" s="78" t="s">
        <v>1</v>
      </c>
      <c r="B5" s="79"/>
      <c r="C5" s="79"/>
      <c r="D5" s="79"/>
      <c r="E5" s="79"/>
      <c r="F5" s="27">
        <v>70000</v>
      </c>
      <c r="G5" s="27">
        <f>Sheet1!C113</f>
        <v>76668.960000000006</v>
      </c>
      <c r="H5" s="27">
        <v>75000</v>
      </c>
      <c r="I5" s="52">
        <v>70569</v>
      </c>
      <c r="J5" s="27">
        <v>65000</v>
      </c>
      <c r="K5" s="27">
        <v>60465</v>
      </c>
      <c r="L5" s="23">
        <v>55000</v>
      </c>
      <c r="N5" s="11" t="s">
        <v>271</v>
      </c>
    </row>
    <row r="6" spans="1:17" x14ac:dyDescent="0.25">
      <c r="A6" s="78" t="s">
        <v>2</v>
      </c>
      <c r="B6" s="79"/>
      <c r="C6" s="79"/>
      <c r="D6" s="79"/>
      <c r="E6" s="79"/>
      <c r="F6" s="27">
        <v>140000</v>
      </c>
      <c r="G6" s="27">
        <f>Sheet1!C101+Sheet1!C115+Sheet1!C116+Sheet1!C117+Sheet1!C118+Sheet1!C121</f>
        <v>142487.45000000001</v>
      </c>
      <c r="H6" s="27">
        <v>160000</v>
      </c>
      <c r="I6" s="52">
        <v>188952.51</v>
      </c>
      <c r="J6" s="27">
        <v>145000</v>
      </c>
      <c r="K6" s="27">
        <v>159933</v>
      </c>
      <c r="L6" s="23">
        <v>120000</v>
      </c>
      <c r="N6" s="11" t="s">
        <v>272</v>
      </c>
    </row>
    <row r="7" spans="1:17" x14ac:dyDescent="0.25">
      <c r="A7" s="70" t="s">
        <v>270</v>
      </c>
      <c r="B7" s="69"/>
      <c r="C7" s="69"/>
      <c r="D7" s="69"/>
      <c r="E7" s="69"/>
      <c r="F7" s="28">
        <v>10000</v>
      </c>
      <c r="G7" s="28">
        <f>Sheet1!C92</f>
        <v>12335</v>
      </c>
      <c r="H7" s="28">
        <v>2500</v>
      </c>
      <c r="I7" s="53">
        <v>5438</v>
      </c>
      <c r="J7" s="28">
        <v>2500</v>
      </c>
      <c r="K7" s="28">
        <v>4125</v>
      </c>
      <c r="L7" s="23">
        <v>1000</v>
      </c>
      <c r="N7" s="11" t="s">
        <v>273</v>
      </c>
    </row>
    <row r="8" spans="1:17" ht="15.75" thickBot="1" x14ac:dyDescent="0.3">
      <c r="A8" s="70" t="s">
        <v>3</v>
      </c>
      <c r="B8" s="69"/>
      <c r="C8" s="69"/>
      <c r="D8" s="69"/>
      <c r="E8" s="69"/>
      <c r="F8" s="29">
        <v>10000</v>
      </c>
      <c r="G8" s="29">
        <f>Sheet1!C124+Sheet1!C127</f>
        <v>10973.5</v>
      </c>
      <c r="H8" s="29">
        <v>15000</v>
      </c>
      <c r="I8" s="61">
        <v>8267.52</v>
      </c>
      <c r="J8" s="29">
        <v>20000</v>
      </c>
      <c r="K8" s="29">
        <v>23055</v>
      </c>
      <c r="L8" s="26">
        <v>15000</v>
      </c>
      <c r="N8" s="11" t="s">
        <v>274</v>
      </c>
    </row>
    <row r="9" spans="1:17" x14ac:dyDescent="0.25">
      <c r="A9" s="70" t="s">
        <v>4</v>
      </c>
      <c r="B9" s="73"/>
      <c r="C9" s="73"/>
      <c r="D9" s="73"/>
      <c r="E9" s="73"/>
      <c r="F9" s="20">
        <f t="shared" ref="F9:K9" si="0">SUM(F5:F8)</f>
        <v>230000</v>
      </c>
      <c r="G9" s="20">
        <f t="shared" si="0"/>
        <v>242464.91000000003</v>
      </c>
      <c r="H9" s="30">
        <f>SUM(H5:H8)</f>
        <v>252500</v>
      </c>
      <c r="I9" s="20">
        <f t="shared" si="0"/>
        <v>273227.03000000003</v>
      </c>
      <c r="J9" s="20">
        <f t="shared" si="0"/>
        <v>232500</v>
      </c>
      <c r="K9" s="23">
        <f t="shared" si="0"/>
        <v>247578</v>
      </c>
      <c r="L9" s="23">
        <f>SUM(L5:L8)</f>
        <v>191000</v>
      </c>
      <c r="N9" s="11">
        <v>1</v>
      </c>
    </row>
    <row r="10" spans="1:17" x14ac:dyDescent="0.25">
      <c r="A10" s="70" t="s">
        <v>5</v>
      </c>
      <c r="B10" s="69"/>
      <c r="C10" s="69"/>
      <c r="D10" s="69"/>
      <c r="E10" s="69"/>
      <c r="F10" s="28">
        <v>52000</v>
      </c>
      <c r="G10" s="28">
        <v>48000</v>
      </c>
      <c r="H10" s="28">
        <v>40000</v>
      </c>
      <c r="I10" s="53">
        <v>52310</v>
      </c>
      <c r="J10" s="28">
        <v>40000</v>
      </c>
      <c r="K10" s="28">
        <v>28119.48</v>
      </c>
      <c r="L10" s="23">
        <v>37500</v>
      </c>
      <c r="N10" s="11">
        <v>2</v>
      </c>
    </row>
    <row r="11" spans="1:17" x14ac:dyDescent="0.25">
      <c r="A11" s="70" t="s">
        <v>6</v>
      </c>
      <c r="B11" s="69"/>
      <c r="C11" s="69"/>
      <c r="D11" s="69"/>
      <c r="E11" s="69"/>
      <c r="F11" s="28">
        <v>18000</v>
      </c>
      <c r="G11" s="28">
        <f>Sheet1!C98+Sheet1!C99</f>
        <v>24287.040000000001</v>
      </c>
      <c r="H11" s="28">
        <v>20000</v>
      </c>
      <c r="I11" s="53">
        <v>53156</v>
      </c>
      <c r="J11" s="28">
        <v>15000</v>
      </c>
      <c r="K11" s="28">
        <v>22288</v>
      </c>
      <c r="L11" s="23">
        <v>10000</v>
      </c>
      <c r="N11" s="11">
        <v>3</v>
      </c>
    </row>
    <row r="12" spans="1:17" x14ac:dyDescent="0.25">
      <c r="A12" s="70" t="s">
        <v>7</v>
      </c>
      <c r="B12" s="69"/>
      <c r="C12" s="69"/>
      <c r="D12" s="69"/>
      <c r="E12" s="69"/>
      <c r="F12" s="28">
        <v>2500</v>
      </c>
      <c r="G12" s="28">
        <f>SUM(Sheet1!C100,Sheet1!C102)</f>
        <v>8146.16</v>
      </c>
      <c r="H12" s="28">
        <v>1000</v>
      </c>
      <c r="I12" s="53">
        <v>12927</v>
      </c>
      <c r="J12" s="28">
        <v>1000</v>
      </c>
      <c r="K12" s="28">
        <v>8921.48</v>
      </c>
      <c r="L12" s="23">
        <v>1000</v>
      </c>
      <c r="N12" s="11">
        <v>4</v>
      </c>
    </row>
    <row r="13" spans="1:17" x14ac:dyDescent="0.25">
      <c r="A13" s="70" t="s">
        <v>267</v>
      </c>
      <c r="B13" s="69"/>
      <c r="C13" s="69"/>
      <c r="D13" s="69"/>
      <c r="E13" s="69"/>
      <c r="F13" s="28"/>
      <c r="G13" s="28"/>
      <c r="H13" s="28"/>
      <c r="I13" s="52">
        <v>65000</v>
      </c>
      <c r="J13" s="28">
        <v>23000</v>
      </c>
      <c r="K13" s="28"/>
      <c r="N13" s="11"/>
    </row>
    <row r="14" spans="1:17" ht="16.5" thickBot="1" x14ac:dyDescent="0.3">
      <c r="A14" s="74" t="s">
        <v>8</v>
      </c>
      <c r="B14" s="67"/>
      <c r="C14" s="67"/>
      <c r="D14" s="67"/>
      <c r="E14" s="67"/>
      <c r="F14" s="21">
        <f>SUM(F9:F12)</f>
        <v>302500</v>
      </c>
      <c r="G14" s="21">
        <f>SUM(G9:G12)</f>
        <v>322898.11</v>
      </c>
      <c r="H14" s="65">
        <f>SUM(H9:H13)</f>
        <v>313500</v>
      </c>
      <c r="I14" s="21">
        <f>SUM(I9:I12)</f>
        <v>391620.03</v>
      </c>
      <c r="J14" s="21">
        <f t="shared" ref="J14:K14" si="1">SUM(J9:J13)</f>
        <v>311500</v>
      </c>
      <c r="K14" s="6">
        <f t="shared" si="1"/>
        <v>306906.95999999996</v>
      </c>
      <c r="L14" s="6">
        <f>SUM(L9:L13)</f>
        <v>239500</v>
      </c>
      <c r="N14" s="11"/>
      <c r="P14" s="5"/>
      <c r="Q14" s="5"/>
    </row>
    <row r="15" spans="1:17" x14ac:dyDescent="0.25">
      <c r="A15" s="68"/>
      <c r="B15" s="69"/>
      <c r="C15" s="69"/>
      <c r="D15" s="69"/>
      <c r="E15" s="69"/>
      <c r="F15" s="28"/>
      <c r="G15" s="28"/>
      <c r="H15" s="28"/>
      <c r="I15" s="53"/>
      <c r="J15" s="28"/>
      <c r="K15" s="28"/>
      <c r="N15" s="11"/>
    </row>
    <row r="16" spans="1:17" ht="15.75" x14ac:dyDescent="0.25">
      <c r="A16" s="74" t="s">
        <v>9</v>
      </c>
      <c r="B16" s="67"/>
      <c r="C16" s="67"/>
      <c r="D16" s="67"/>
      <c r="E16" s="67"/>
      <c r="F16" s="17"/>
      <c r="G16" s="17"/>
      <c r="H16" s="17"/>
      <c r="I16" s="54"/>
      <c r="J16" s="17"/>
      <c r="K16" s="17"/>
      <c r="L16" s="24"/>
      <c r="N16" s="11"/>
    </row>
    <row r="17" spans="1:17" ht="15.75" thickBot="1" x14ac:dyDescent="0.3">
      <c r="A17" s="66" t="s">
        <v>10</v>
      </c>
      <c r="B17" s="67"/>
      <c r="C17" s="67"/>
      <c r="D17" s="67"/>
      <c r="E17" s="67"/>
      <c r="F17" s="31">
        <v>25000</v>
      </c>
      <c r="G17" s="31">
        <f>SUM(Sheet1!B181)</f>
        <v>22895.65</v>
      </c>
      <c r="H17" s="31">
        <v>20000</v>
      </c>
      <c r="I17" s="62">
        <v>26514</v>
      </c>
      <c r="J17" s="31">
        <v>22000</v>
      </c>
      <c r="K17" s="31">
        <v>16394</v>
      </c>
      <c r="L17" s="25">
        <v>20000</v>
      </c>
      <c r="N17" s="11">
        <v>6</v>
      </c>
      <c r="P17" s="5"/>
    </row>
    <row r="18" spans="1:17" x14ac:dyDescent="0.25">
      <c r="A18" s="77"/>
      <c r="B18" s="73"/>
      <c r="C18" s="73"/>
      <c r="D18" s="73"/>
      <c r="E18" s="73"/>
      <c r="F18" s="30"/>
      <c r="G18" s="30"/>
      <c r="H18" s="30"/>
      <c r="I18" s="19"/>
      <c r="J18" s="30"/>
      <c r="K18" s="30"/>
      <c r="N18" s="11"/>
    </row>
    <row r="19" spans="1:17" x14ac:dyDescent="0.25">
      <c r="A19" s="66" t="s">
        <v>11</v>
      </c>
      <c r="B19" s="67"/>
      <c r="C19" s="67"/>
      <c r="D19" s="67"/>
      <c r="E19" s="67"/>
      <c r="F19" s="17"/>
      <c r="G19" s="17"/>
      <c r="H19" s="17"/>
      <c r="I19" s="54"/>
      <c r="J19" s="17"/>
      <c r="K19" s="17"/>
      <c r="L19" s="24"/>
      <c r="N19" s="11"/>
    </row>
    <row r="20" spans="1:17" x14ac:dyDescent="0.25">
      <c r="A20" s="70" t="s">
        <v>12</v>
      </c>
      <c r="B20" s="69"/>
      <c r="C20" s="69"/>
      <c r="D20" s="69"/>
      <c r="E20" s="69"/>
      <c r="F20" s="28">
        <v>60000</v>
      </c>
      <c r="G20" s="28">
        <f>SUM(Sheet1!B132,Sheet1!B133,Sheet1!B139)</f>
        <v>55060.03</v>
      </c>
      <c r="H20" s="28">
        <v>50000</v>
      </c>
      <c r="I20" s="53">
        <v>81767</v>
      </c>
      <c r="J20" s="28">
        <v>50000</v>
      </c>
      <c r="K20" s="28">
        <v>57314</v>
      </c>
      <c r="L20" s="23">
        <v>52500</v>
      </c>
      <c r="N20" s="11">
        <v>7</v>
      </c>
    </row>
    <row r="21" spans="1:17" x14ac:dyDescent="0.25">
      <c r="A21" s="70" t="s">
        <v>13</v>
      </c>
      <c r="B21" s="69"/>
      <c r="C21" s="69"/>
      <c r="D21" s="69"/>
      <c r="E21" s="69"/>
      <c r="F21" s="28"/>
      <c r="G21" s="28"/>
      <c r="H21" s="28">
        <v>400</v>
      </c>
      <c r="I21" s="53">
        <v>461</v>
      </c>
      <c r="J21" s="28"/>
      <c r="K21" s="28"/>
      <c r="L21" s="23">
        <v>3100</v>
      </c>
      <c r="N21" s="11">
        <v>8</v>
      </c>
      <c r="P21" s="5"/>
    </row>
    <row r="22" spans="1:17" x14ac:dyDescent="0.25">
      <c r="A22" s="70" t="s">
        <v>14</v>
      </c>
      <c r="B22" s="69"/>
      <c r="C22" s="69"/>
      <c r="D22" s="69"/>
      <c r="E22" s="69"/>
      <c r="F22" s="28">
        <v>12000</v>
      </c>
      <c r="G22" s="28">
        <f>SUM(Sheet1!B82,)</f>
        <v>5569.13</v>
      </c>
      <c r="H22" s="28">
        <v>5000</v>
      </c>
      <c r="I22" s="53">
        <v>5306</v>
      </c>
      <c r="J22" s="28">
        <v>5000</v>
      </c>
      <c r="K22" s="28">
        <v>13854</v>
      </c>
      <c r="L22" s="23">
        <v>2500</v>
      </c>
      <c r="N22" s="11">
        <v>9</v>
      </c>
    </row>
    <row r="23" spans="1:17" x14ac:dyDescent="0.25">
      <c r="A23" s="70" t="s">
        <v>15</v>
      </c>
      <c r="B23" s="69"/>
      <c r="C23" s="69"/>
      <c r="D23" s="69"/>
      <c r="E23" s="69"/>
      <c r="F23" s="28">
        <v>15000</v>
      </c>
      <c r="G23" s="28">
        <f>SUM(Sheet1!B135)</f>
        <v>17401.740000000002</v>
      </c>
      <c r="H23" s="28">
        <v>12500</v>
      </c>
      <c r="I23" s="53">
        <v>6481</v>
      </c>
      <c r="J23" s="28">
        <v>13500</v>
      </c>
      <c r="K23" s="28">
        <v>11853</v>
      </c>
      <c r="L23" s="23">
        <v>13500</v>
      </c>
      <c r="N23" s="11">
        <v>10</v>
      </c>
    </row>
    <row r="24" spans="1:17" ht="15.75" thickBot="1" x14ac:dyDescent="0.3">
      <c r="A24" s="66" t="s">
        <v>16</v>
      </c>
      <c r="B24" s="67"/>
      <c r="C24" s="67"/>
      <c r="D24" s="67"/>
      <c r="E24" s="67"/>
      <c r="F24" s="33">
        <f t="shared" ref="F24:L24" si="2">SUM(F20:F23)</f>
        <v>87000</v>
      </c>
      <c r="G24" s="33">
        <f t="shared" si="2"/>
        <v>78030.899999999994</v>
      </c>
      <c r="H24" s="65">
        <f>SUM(H20:H23)</f>
        <v>67900</v>
      </c>
      <c r="I24" s="33">
        <f t="shared" si="2"/>
        <v>94015</v>
      </c>
      <c r="J24" s="33">
        <f t="shared" si="2"/>
        <v>68500</v>
      </c>
      <c r="K24" s="9">
        <f t="shared" si="2"/>
        <v>83021</v>
      </c>
      <c r="L24" s="9">
        <f t="shared" si="2"/>
        <v>71600</v>
      </c>
      <c r="N24" s="11"/>
    </row>
    <row r="25" spans="1:17" x14ac:dyDescent="0.25">
      <c r="A25" s="75"/>
      <c r="B25" s="76"/>
      <c r="C25" s="76"/>
      <c r="D25" s="76"/>
      <c r="E25" s="76"/>
      <c r="F25" s="32"/>
      <c r="G25" s="32"/>
      <c r="H25" s="32"/>
      <c r="I25" s="54"/>
      <c r="J25" s="32"/>
      <c r="K25" s="32"/>
      <c r="L25" s="24"/>
      <c r="N25" s="11"/>
    </row>
    <row r="26" spans="1:17" ht="15.75" thickBot="1" x14ac:dyDescent="0.3">
      <c r="A26" s="66" t="s">
        <v>17</v>
      </c>
      <c r="B26" s="67"/>
      <c r="C26" s="67"/>
      <c r="D26" s="67"/>
      <c r="E26" s="67"/>
      <c r="F26" s="31">
        <v>20000</v>
      </c>
      <c r="G26" s="31">
        <f>SUM(Sheet1!B159)</f>
        <v>18081.12</v>
      </c>
      <c r="H26" s="31">
        <v>27500</v>
      </c>
      <c r="I26" s="62">
        <v>20830</v>
      </c>
      <c r="J26" s="31">
        <v>25000</v>
      </c>
      <c r="K26" s="31">
        <v>23305</v>
      </c>
      <c r="L26" s="25">
        <v>17500</v>
      </c>
      <c r="N26" s="11">
        <v>11</v>
      </c>
    </row>
    <row r="27" spans="1:17" x14ac:dyDescent="0.25">
      <c r="A27" s="68"/>
      <c r="B27" s="69"/>
      <c r="C27" s="69"/>
      <c r="D27" s="69"/>
      <c r="E27" s="69"/>
      <c r="F27" s="28"/>
      <c r="G27" s="28"/>
      <c r="H27" s="28"/>
      <c r="I27" s="53"/>
      <c r="J27" s="28"/>
      <c r="K27" s="28"/>
      <c r="N27" s="11"/>
    </row>
    <row r="28" spans="1:17" x14ac:dyDescent="0.25">
      <c r="A28" s="66" t="s">
        <v>18</v>
      </c>
      <c r="B28" s="67"/>
      <c r="C28" s="67"/>
      <c r="D28" s="67"/>
      <c r="E28" s="67"/>
      <c r="F28" s="17"/>
      <c r="G28" s="17"/>
      <c r="H28" s="17"/>
      <c r="I28" s="54"/>
      <c r="J28" s="17"/>
      <c r="K28" s="17"/>
      <c r="L28" s="24"/>
      <c r="N28" s="11"/>
    </row>
    <row r="29" spans="1:17" x14ac:dyDescent="0.25">
      <c r="A29" s="70" t="s">
        <v>19</v>
      </c>
      <c r="B29" s="69"/>
      <c r="C29" s="69"/>
      <c r="D29" s="69"/>
      <c r="E29" s="69"/>
      <c r="F29" s="28">
        <v>5000</v>
      </c>
      <c r="G29" s="28">
        <f>SUM(Sheet1!B146)</f>
        <v>3978.03</v>
      </c>
      <c r="H29" s="28">
        <v>3500</v>
      </c>
      <c r="I29" s="53">
        <v>4964</v>
      </c>
      <c r="J29" s="28">
        <v>3500</v>
      </c>
      <c r="K29" s="28">
        <v>3440.48</v>
      </c>
      <c r="L29" s="23">
        <v>3500</v>
      </c>
      <c r="N29" s="11">
        <v>12</v>
      </c>
    </row>
    <row r="30" spans="1:17" x14ac:dyDescent="0.25">
      <c r="A30" s="70" t="s">
        <v>20</v>
      </c>
      <c r="B30" s="69"/>
      <c r="C30" s="69"/>
      <c r="D30" s="69"/>
      <c r="E30" s="69"/>
      <c r="F30" s="28">
        <v>25000</v>
      </c>
      <c r="G30" s="28">
        <f>SUM(Sheet1!B150,Sheet1!B152,Sheet1!B151)</f>
        <v>15815.32</v>
      </c>
      <c r="H30" s="28">
        <v>25000</v>
      </c>
      <c r="I30" s="53">
        <v>28813.51</v>
      </c>
      <c r="J30" s="28">
        <v>25000</v>
      </c>
      <c r="K30" s="28">
        <v>21309</v>
      </c>
      <c r="L30" s="23">
        <v>20000</v>
      </c>
      <c r="N30" s="11">
        <v>13</v>
      </c>
    </row>
    <row r="31" spans="1:17" x14ac:dyDescent="0.25">
      <c r="A31" s="70" t="s">
        <v>21</v>
      </c>
      <c r="B31" s="69"/>
      <c r="C31" s="69"/>
      <c r="D31" s="69"/>
      <c r="E31" s="69"/>
      <c r="F31" s="28">
        <v>6000</v>
      </c>
      <c r="G31" s="28">
        <f>SUM(Sheet1!B148,Sheet1!B156)</f>
        <v>5583.08</v>
      </c>
      <c r="H31" s="28">
        <v>9000</v>
      </c>
      <c r="I31" s="53">
        <v>5130.51</v>
      </c>
      <c r="J31" s="28">
        <v>6000</v>
      </c>
      <c r="K31" s="28">
        <v>12337.48</v>
      </c>
      <c r="L31" s="23">
        <v>7000</v>
      </c>
      <c r="N31" s="11">
        <v>14</v>
      </c>
      <c r="Q31" s="5"/>
    </row>
    <row r="32" spans="1:17" x14ac:dyDescent="0.25">
      <c r="A32" s="70" t="s">
        <v>22</v>
      </c>
      <c r="B32" s="69"/>
      <c r="C32" s="69"/>
      <c r="D32" s="69"/>
      <c r="E32" s="69"/>
      <c r="F32" s="28">
        <v>25000</v>
      </c>
      <c r="G32" s="28">
        <f>SUM(Sheet1!B149,Sheet1!B153,Sheet1!B154,Sheet1!B155)</f>
        <v>20634.12</v>
      </c>
      <c r="H32" s="28">
        <v>20000</v>
      </c>
      <c r="I32" s="53">
        <v>27295</v>
      </c>
      <c r="J32" s="28">
        <v>20000</v>
      </c>
      <c r="K32" s="28">
        <v>25277</v>
      </c>
      <c r="L32" s="23">
        <v>19000</v>
      </c>
      <c r="N32" s="11">
        <v>15</v>
      </c>
      <c r="P32" s="5"/>
    </row>
    <row r="33" spans="1:16" ht="15.75" thickBot="1" x14ac:dyDescent="0.3">
      <c r="A33" s="66" t="s">
        <v>23</v>
      </c>
      <c r="B33" s="67"/>
      <c r="C33" s="67"/>
      <c r="D33" s="67"/>
      <c r="E33" s="67"/>
      <c r="F33" s="33">
        <f t="shared" ref="F33:L33" si="3">SUM(F29:F32)</f>
        <v>61000</v>
      </c>
      <c r="G33" s="33">
        <f t="shared" si="3"/>
        <v>46010.55</v>
      </c>
      <c r="H33" s="65">
        <f t="shared" si="3"/>
        <v>57500</v>
      </c>
      <c r="I33" s="33">
        <f t="shared" si="3"/>
        <v>66203.01999999999</v>
      </c>
      <c r="J33" s="33">
        <f t="shared" si="3"/>
        <v>54500</v>
      </c>
      <c r="K33" s="9">
        <f t="shared" si="3"/>
        <v>62363.96</v>
      </c>
      <c r="L33" s="9">
        <f t="shared" si="3"/>
        <v>49500</v>
      </c>
      <c r="N33" s="11"/>
      <c r="P33" s="5"/>
    </row>
    <row r="34" spans="1:16" x14ac:dyDescent="0.25">
      <c r="A34" s="68"/>
      <c r="B34" s="69"/>
      <c r="C34" s="69"/>
      <c r="D34" s="69"/>
      <c r="E34" s="69"/>
      <c r="F34" s="28"/>
      <c r="G34" s="28"/>
      <c r="H34" s="28"/>
      <c r="I34" s="53"/>
      <c r="J34" s="28"/>
      <c r="K34" s="28"/>
      <c r="N34" s="11"/>
    </row>
    <row r="35" spans="1:16" x14ac:dyDescent="0.25">
      <c r="A35" s="66" t="s">
        <v>24</v>
      </c>
      <c r="B35" s="67"/>
      <c r="C35" s="67"/>
      <c r="D35" s="67"/>
      <c r="E35" s="67"/>
      <c r="F35" s="17"/>
      <c r="G35" s="17"/>
      <c r="H35" s="17"/>
      <c r="I35" s="54"/>
      <c r="J35" s="17"/>
      <c r="K35" s="17"/>
      <c r="L35" s="24"/>
      <c r="N35" s="11"/>
    </row>
    <row r="36" spans="1:16" x14ac:dyDescent="0.25">
      <c r="A36" s="70" t="s">
        <v>25</v>
      </c>
      <c r="B36" s="69"/>
      <c r="C36" s="69"/>
      <c r="D36" s="69"/>
      <c r="E36" s="69"/>
      <c r="F36" s="28">
        <v>10000</v>
      </c>
      <c r="G36" s="28">
        <f>Sheet1!B147</f>
        <v>4517.93</v>
      </c>
      <c r="H36" s="28">
        <v>2500</v>
      </c>
      <c r="I36" s="53">
        <v>12594</v>
      </c>
      <c r="J36" s="28">
        <v>2000</v>
      </c>
      <c r="K36" s="28">
        <v>5189</v>
      </c>
      <c r="L36" s="23">
        <v>4000</v>
      </c>
      <c r="N36" s="11" t="s">
        <v>277</v>
      </c>
    </row>
    <row r="37" spans="1:16" x14ac:dyDescent="0.25">
      <c r="A37" s="70" t="s">
        <v>26</v>
      </c>
      <c r="B37" s="69"/>
      <c r="C37" s="69"/>
      <c r="D37" s="69"/>
      <c r="E37" s="69"/>
      <c r="F37" s="28"/>
      <c r="G37" s="28"/>
      <c r="H37" s="28"/>
      <c r="I37" s="53"/>
      <c r="J37" s="28"/>
      <c r="K37" s="28"/>
      <c r="N37" s="11"/>
    </row>
    <row r="38" spans="1:16" ht="15.75" thickBot="1" x14ac:dyDescent="0.3">
      <c r="A38" s="66" t="s">
        <v>27</v>
      </c>
      <c r="B38" s="67"/>
      <c r="C38" s="67"/>
      <c r="D38" s="67"/>
      <c r="E38" s="67"/>
      <c r="F38" s="33">
        <f t="shared" ref="F38:L38" si="4">SUM(F36:F37)</f>
        <v>10000</v>
      </c>
      <c r="G38" s="33">
        <f t="shared" si="4"/>
        <v>4517.93</v>
      </c>
      <c r="H38" s="65">
        <f>SUM(H36)</f>
        <v>2500</v>
      </c>
      <c r="I38" s="33">
        <f t="shared" si="4"/>
        <v>12594</v>
      </c>
      <c r="J38" s="33">
        <f t="shared" si="4"/>
        <v>2000</v>
      </c>
      <c r="K38" s="9">
        <f t="shared" si="4"/>
        <v>5189</v>
      </c>
      <c r="L38" s="9">
        <f t="shared" si="4"/>
        <v>4000</v>
      </c>
      <c r="N38" s="11"/>
    </row>
    <row r="39" spans="1:16" x14ac:dyDescent="0.25">
      <c r="A39" s="68"/>
      <c r="B39" s="69"/>
      <c r="C39" s="69"/>
      <c r="D39" s="69"/>
      <c r="E39" s="69"/>
      <c r="F39" s="28"/>
      <c r="G39" s="28"/>
      <c r="H39" s="28"/>
      <c r="I39" s="53"/>
      <c r="J39" s="28"/>
      <c r="K39" s="28"/>
      <c r="N39" s="11"/>
    </row>
    <row r="40" spans="1:16" x14ac:dyDescent="0.25">
      <c r="A40" s="66" t="s">
        <v>28</v>
      </c>
      <c r="B40" s="67"/>
      <c r="C40" s="67"/>
      <c r="D40" s="67"/>
      <c r="E40" s="67"/>
      <c r="F40" s="17"/>
      <c r="G40" s="17"/>
      <c r="H40" s="17"/>
      <c r="I40" s="54"/>
      <c r="J40" s="17"/>
      <c r="K40" s="17"/>
      <c r="L40" s="24"/>
      <c r="N40" s="11"/>
    </row>
    <row r="41" spans="1:16" x14ac:dyDescent="0.25">
      <c r="A41" s="70" t="s">
        <v>29</v>
      </c>
      <c r="B41" s="69"/>
      <c r="C41" s="69"/>
      <c r="D41" s="69"/>
      <c r="E41" s="69"/>
      <c r="F41" s="28">
        <v>2500</v>
      </c>
      <c r="G41" s="28">
        <f>SUM(Sheet1!B184,)</f>
        <v>1298.49</v>
      </c>
      <c r="H41" s="28">
        <v>7000</v>
      </c>
      <c r="I41" s="53">
        <v>8760</v>
      </c>
      <c r="J41" s="28">
        <v>2500</v>
      </c>
      <c r="K41" s="28">
        <v>2833</v>
      </c>
      <c r="L41" s="23">
        <v>2500</v>
      </c>
      <c r="N41" s="11">
        <v>16</v>
      </c>
    </row>
    <row r="42" spans="1:16" x14ac:dyDescent="0.25">
      <c r="A42" s="70" t="s">
        <v>30</v>
      </c>
      <c r="B42" s="69"/>
      <c r="C42" s="69"/>
      <c r="D42" s="69"/>
      <c r="E42" s="69"/>
      <c r="F42" s="28">
        <v>3000</v>
      </c>
      <c r="G42" s="28">
        <f>SUM(Sheet1!B201,Sheet1!B202)</f>
        <v>1085.77</v>
      </c>
      <c r="H42" s="28">
        <v>5000</v>
      </c>
      <c r="I42" s="53">
        <v>7522</v>
      </c>
      <c r="J42" s="28">
        <v>5000</v>
      </c>
      <c r="K42" s="28">
        <v>1433</v>
      </c>
      <c r="N42" s="11">
        <v>17</v>
      </c>
    </row>
    <row r="43" spans="1:16" ht="15.75" thickBot="1" x14ac:dyDescent="0.3">
      <c r="A43" s="66" t="s">
        <v>31</v>
      </c>
      <c r="B43" s="67"/>
      <c r="C43" s="67"/>
      <c r="D43" s="67"/>
      <c r="E43" s="67"/>
      <c r="F43" s="64">
        <f>SUM(F41,F42)</f>
        <v>5500</v>
      </c>
      <c r="G43" s="64">
        <f>SUM(G41,G42)</f>
        <v>2384.2600000000002</v>
      </c>
      <c r="H43" s="65">
        <f>SUM(H41:H42)</f>
        <v>12000</v>
      </c>
      <c r="I43" s="64">
        <v>16282</v>
      </c>
      <c r="J43" s="21">
        <f t="shared" ref="J43:L43" si="5">SUM(J41:J42)</f>
        <v>7500</v>
      </c>
      <c r="K43" s="6">
        <f t="shared" si="5"/>
        <v>4266</v>
      </c>
      <c r="L43" s="6">
        <f t="shared" si="5"/>
        <v>2500</v>
      </c>
      <c r="N43" s="11"/>
    </row>
    <row r="44" spans="1:16" x14ac:dyDescent="0.25">
      <c r="A44" s="68"/>
      <c r="B44" s="69"/>
      <c r="C44" s="69"/>
      <c r="D44" s="69"/>
      <c r="E44" s="69"/>
      <c r="F44" s="28"/>
      <c r="G44" s="28"/>
      <c r="H44" s="28"/>
      <c r="I44" s="53"/>
      <c r="J44" s="28"/>
      <c r="K44" s="28"/>
      <c r="N44" s="11"/>
    </row>
    <row r="45" spans="1:16" x14ac:dyDescent="0.25">
      <c r="A45" s="66" t="s">
        <v>32</v>
      </c>
      <c r="B45" s="67"/>
      <c r="C45" s="67"/>
      <c r="D45" s="67"/>
      <c r="E45" s="67"/>
      <c r="F45" s="17"/>
      <c r="G45" s="17"/>
      <c r="H45" s="17"/>
      <c r="I45" s="54"/>
      <c r="J45" s="17"/>
      <c r="K45" s="17"/>
      <c r="L45" s="24"/>
      <c r="N45" s="11"/>
    </row>
    <row r="46" spans="1:16" x14ac:dyDescent="0.25">
      <c r="A46" s="70" t="s">
        <v>33</v>
      </c>
      <c r="B46" s="69"/>
      <c r="C46" s="69"/>
      <c r="D46" s="69"/>
      <c r="E46" s="69"/>
      <c r="F46" s="28">
        <v>15000</v>
      </c>
      <c r="G46" s="28">
        <f>SUM(Sheet1!B189,Sheet1!B191)</f>
        <v>13028.42</v>
      </c>
      <c r="H46" s="28">
        <v>15000</v>
      </c>
      <c r="I46" s="53">
        <v>18138</v>
      </c>
      <c r="J46" s="28">
        <v>15000</v>
      </c>
      <c r="K46" s="28">
        <v>16845</v>
      </c>
      <c r="L46" s="23">
        <v>12000</v>
      </c>
      <c r="N46" s="11">
        <v>18</v>
      </c>
    </row>
    <row r="47" spans="1:16" x14ac:dyDescent="0.25">
      <c r="A47" s="70" t="s">
        <v>34</v>
      </c>
      <c r="B47" s="69"/>
      <c r="C47" s="69"/>
      <c r="D47" s="69"/>
      <c r="E47" s="69"/>
      <c r="F47" s="28">
        <v>2500</v>
      </c>
      <c r="G47" s="28">
        <f>SUM(Sheet1!B143)</f>
        <v>2124.19</v>
      </c>
      <c r="H47" s="28">
        <v>2500</v>
      </c>
      <c r="I47" s="53">
        <v>2428</v>
      </c>
      <c r="J47" s="28">
        <v>2500</v>
      </c>
      <c r="K47" s="28">
        <v>2655</v>
      </c>
      <c r="L47" s="23">
        <v>2000</v>
      </c>
      <c r="N47" s="11">
        <v>19</v>
      </c>
    </row>
    <row r="48" spans="1:16" x14ac:dyDescent="0.25">
      <c r="A48" s="70" t="s">
        <v>35</v>
      </c>
      <c r="B48" s="69"/>
      <c r="C48" s="69"/>
      <c r="D48" s="69"/>
      <c r="E48" s="69"/>
      <c r="F48" s="28">
        <v>150</v>
      </c>
      <c r="G48" s="28">
        <f>SUM(Sheet1!B188)</f>
        <v>0</v>
      </c>
      <c r="H48" s="28">
        <v>100</v>
      </c>
      <c r="I48" s="53">
        <v>125</v>
      </c>
      <c r="J48" s="28">
        <v>150</v>
      </c>
      <c r="K48" s="28">
        <v>46</v>
      </c>
      <c r="L48" s="23">
        <v>150</v>
      </c>
      <c r="N48" s="11">
        <v>20</v>
      </c>
    </row>
    <row r="49" spans="1:16" x14ac:dyDescent="0.25">
      <c r="A49" s="70" t="s">
        <v>36</v>
      </c>
      <c r="B49" s="69"/>
      <c r="C49" s="69"/>
      <c r="D49" s="69"/>
      <c r="E49" s="69"/>
      <c r="F49" s="28">
        <v>9000</v>
      </c>
      <c r="G49" s="28">
        <f>SUM(Sheet1!B183,Sheet1!B186)</f>
        <v>8495.89</v>
      </c>
      <c r="H49" s="28">
        <v>7500</v>
      </c>
      <c r="I49" s="53">
        <v>9730</v>
      </c>
      <c r="J49" s="28">
        <v>7500</v>
      </c>
      <c r="K49" s="28">
        <v>9526</v>
      </c>
      <c r="L49" s="23">
        <v>7500</v>
      </c>
      <c r="N49" s="11">
        <v>21</v>
      </c>
    </row>
    <row r="50" spans="1:16" x14ac:dyDescent="0.25">
      <c r="A50" s="70" t="s">
        <v>37</v>
      </c>
      <c r="B50" s="69"/>
      <c r="C50" s="69"/>
      <c r="D50" s="69"/>
      <c r="E50" s="69"/>
      <c r="F50" s="28">
        <v>7500</v>
      </c>
      <c r="G50" s="28">
        <f>SUM(Sheet1!B187,Sheet1!B84,Sheet1!B85)</f>
        <v>6381.46</v>
      </c>
      <c r="H50" s="28">
        <v>7500</v>
      </c>
      <c r="I50" s="53">
        <v>7405</v>
      </c>
      <c r="J50" s="28">
        <v>3500</v>
      </c>
      <c r="K50" s="28">
        <v>2316</v>
      </c>
      <c r="L50" s="23">
        <v>2500</v>
      </c>
      <c r="N50" s="12" t="s">
        <v>45</v>
      </c>
    </row>
    <row r="51" spans="1:16" x14ac:dyDescent="0.25">
      <c r="A51" s="10" t="s">
        <v>49</v>
      </c>
      <c r="B51" s="4"/>
      <c r="C51" s="4"/>
      <c r="D51" s="4"/>
      <c r="E51" s="4"/>
      <c r="F51" s="28"/>
      <c r="G51" s="28"/>
      <c r="H51" s="28">
        <v>4000</v>
      </c>
      <c r="I51" s="53">
        <v>19457</v>
      </c>
      <c r="J51" s="28">
        <v>8000</v>
      </c>
      <c r="K51" s="28">
        <v>31896</v>
      </c>
      <c r="N51" s="12" t="s">
        <v>278</v>
      </c>
    </row>
    <row r="52" spans="1:16" x14ac:dyDescent="0.25">
      <c r="A52" s="70" t="s">
        <v>38</v>
      </c>
      <c r="B52" s="69"/>
      <c r="C52" s="69"/>
      <c r="D52" s="69"/>
      <c r="E52" s="69"/>
      <c r="F52" s="28">
        <v>8500</v>
      </c>
      <c r="G52" s="28">
        <f>SUM(Sheet1!B142)</f>
        <v>8425.99</v>
      </c>
      <c r="H52" s="28">
        <v>4000</v>
      </c>
      <c r="I52" s="53">
        <v>6293</v>
      </c>
      <c r="J52" s="28">
        <v>4000</v>
      </c>
      <c r="K52" s="28">
        <v>8073</v>
      </c>
      <c r="L52" s="23">
        <v>4000</v>
      </c>
      <c r="N52" s="11">
        <v>23</v>
      </c>
    </row>
    <row r="53" spans="1:16" x14ac:dyDescent="0.25">
      <c r="A53" s="10" t="s">
        <v>268</v>
      </c>
      <c r="B53" s="4"/>
      <c r="C53" s="4"/>
      <c r="D53" s="4"/>
      <c r="E53" s="4"/>
      <c r="F53" s="28"/>
      <c r="G53" s="28"/>
      <c r="H53" s="28"/>
      <c r="I53" s="53"/>
      <c r="J53" s="28"/>
      <c r="K53" s="28">
        <v>13333</v>
      </c>
      <c r="N53" s="11"/>
    </row>
    <row r="54" spans="1:16" ht="15.75" thickBot="1" x14ac:dyDescent="0.3">
      <c r="A54" s="66" t="s">
        <v>39</v>
      </c>
      <c r="B54" s="67"/>
      <c r="C54" s="67"/>
      <c r="D54" s="67"/>
      <c r="E54" s="67"/>
      <c r="F54" s="33">
        <f t="shared" ref="F54:L54" si="6">SUM(F46:F52)</f>
        <v>42650</v>
      </c>
      <c r="G54" s="33">
        <f t="shared" si="6"/>
        <v>38455.949999999997</v>
      </c>
      <c r="H54" s="65">
        <f>SUM(H46:H52)</f>
        <v>40600</v>
      </c>
      <c r="I54" s="33">
        <f t="shared" si="6"/>
        <v>63576</v>
      </c>
      <c r="J54" s="21">
        <f t="shared" si="6"/>
        <v>40650</v>
      </c>
      <c r="K54" s="6">
        <f>SUM(K46:K53)</f>
        <v>84690</v>
      </c>
      <c r="L54" s="6">
        <f t="shared" si="6"/>
        <v>28150</v>
      </c>
      <c r="N54" s="11"/>
    </row>
    <row r="55" spans="1:16" x14ac:dyDescent="0.25">
      <c r="A55" s="68"/>
      <c r="B55" s="69"/>
      <c r="C55" s="69"/>
      <c r="D55" s="69"/>
      <c r="E55" s="69"/>
      <c r="F55" s="28"/>
      <c r="G55" s="28"/>
      <c r="H55" s="28"/>
      <c r="I55" s="53"/>
      <c r="J55" s="28"/>
      <c r="K55" s="28"/>
      <c r="N55" s="11"/>
    </row>
    <row r="56" spans="1:16" ht="15.75" thickBot="1" x14ac:dyDescent="0.3">
      <c r="A56" s="66" t="s">
        <v>40</v>
      </c>
      <c r="B56" s="67"/>
      <c r="C56" s="67"/>
      <c r="D56" s="67"/>
      <c r="E56" s="67"/>
      <c r="F56" s="31">
        <v>48000</v>
      </c>
      <c r="G56" s="31">
        <f>SUM(Sheet1!D169)</f>
        <v>48410</v>
      </c>
      <c r="H56" s="31">
        <v>70000</v>
      </c>
      <c r="I56" s="62">
        <v>48410</v>
      </c>
      <c r="J56" s="31">
        <v>70000</v>
      </c>
      <c r="K56" s="31">
        <v>47411</v>
      </c>
      <c r="L56" s="25">
        <v>42500</v>
      </c>
      <c r="N56" s="11">
        <v>24</v>
      </c>
    </row>
    <row r="57" spans="1:16" x14ac:dyDescent="0.25">
      <c r="A57" s="68"/>
      <c r="B57" s="69"/>
      <c r="C57" s="69"/>
      <c r="D57" s="69"/>
      <c r="E57" s="69"/>
      <c r="F57" s="28"/>
      <c r="G57" s="28"/>
      <c r="H57" s="28"/>
      <c r="I57" s="53"/>
      <c r="J57" s="28"/>
      <c r="K57" s="28"/>
    </row>
    <row r="58" spans="1:16" ht="16.5" thickBot="1" x14ac:dyDescent="0.3">
      <c r="A58" s="74" t="s">
        <v>41</v>
      </c>
      <c r="B58" s="67"/>
      <c r="C58" s="67"/>
      <c r="D58" s="67"/>
      <c r="E58" s="67"/>
      <c r="F58" s="21">
        <f>SUM(F17,F24,F26,F33,F38,F43,F54,F56)</f>
        <v>299150</v>
      </c>
      <c r="G58" s="21">
        <f>SUM(G17,G24,G26,G33,G38,G43,G54,G56)</f>
        <v>258786.36</v>
      </c>
      <c r="H58" s="21">
        <f>SUM(H17,H24,H26,H33,H38,H43,H54,H56)</f>
        <v>298000</v>
      </c>
      <c r="I58" s="21">
        <f>SUM(I17,I24,I26,I33,I38,I43,I54,I56)</f>
        <v>348424.02</v>
      </c>
      <c r="J58" s="21">
        <f>SUM(J17,J24,J26,J33,J38,J43,J54,J56)</f>
        <v>290150</v>
      </c>
      <c r="K58" s="6">
        <f>SUM(K17,K24,K26,K33,K38,K43,K54,K56)-1</f>
        <v>326638.95999999996</v>
      </c>
      <c r="L58" s="6">
        <f>SUM(L17,L24,L26,L33,L38,L43,L54,L56)</f>
        <v>235750</v>
      </c>
      <c r="P58" s="5"/>
    </row>
    <row r="59" spans="1:16" x14ac:dyDescent="0.25">
      <c r="A59" s="68"/>
      <c r="B59" s="69"/>
      <c r="C59" s="69"/>
      <c r="D59" s="69"/>
      <c r="E59" s="69"/>
      <c r="F59" s="28"/>
      <c r="G59" s="28"/>
      <c r="H59" s="28"/>
      <c r="I59" s="53"/>
      <c r="J59" s="28"/>
      <c r="K59" s="28"/>
      <c r="L59" s="7"/>
    </row>
    <row r="60" spans="1:16" x14ac:dyDescent="0.25">
      <c r="A60" s="66" t="s">
        <v>42</v>
      </c>
      <c r="B60" s="67"/>
      <c r="C60" s="67"/>
      <c r="D60" s="67"/>
      <c r="E60" s="67"/>
      <c r="F60" s="34">
        <f>SUM(F14-F58)</f>
        <v>3350</v>
      </c>
      <c r="G60" s="34">
        <f>SUM(G14-G58)</f>
        <v>64111.75</v>
      </c>
      <c r="H60" s="34">
        <f>SUM(H14-H58)</f>
        <v>15500</v>
      </c>
      <c r="I60" s="34">
        <f>SUM(I14-I58)+1</f>
        <v>43197.010000000009</v>
      </c>
      <c r="J60" s="34">
        <f>SUM(J14-J58)</f>
        <v>21350</v>
      </c>
      <c r="K60" s="8">
        <f>SUM(K14-K58)</f>
        <v>-19732</v>
      </c>
      <c r="L60" s="8">
        <f>SUM(L14-L58)</f>
        <v>3750</v>
      </c>
      <c r="N60" t="s">
        <v>43</v>
      </c>
    </row>
    <row r="61" spans="1:16" x14ac:dyDescent="0.25">
      <c r="A61" s="68"/>
      <c r="B61" s="69"/>
      <c r="C61" s="69"/>
      <c r="D61" s="69"/>
      <c r="E61" s="69"/>
      <c r="F61" s="4"/>
      <c r="G61" s="4"/>
      <c r="H61" s="4"/>
      <c r="I61" s="49"/>
      <c r="J61" s="28"/>
      <c r="K61" s="28"/>
    </row>
    <row r="62" spans="1:16" x14ac:dyDescent="0.25">
      <c r="A62" s="68"/>
      <c r="B62" s="69"/>
      <c r="C62" s="69"/>
      <c r="D62" s="69"/>
      <c r="E62" s="69"/>
      <c r="F62" s="4"/>
      <c r="G62" s="4"/>
      <c r="H62" s="35"/>
      <c r="I62" s="49"/>
      <c r="J62" s="28"/>
      <c r="K62" s="28"/>
    </row>
    <row r="63" spans="1:16" x14ac:dyDescent="0.25">
      <c r="A63" s="66"/>
      <c r="B63" s="67"/>
      <c r="C63" s="67"/>
      <c r="D63" s="67"/>
      <c r="E63" s="67"/>
      <c r="F63" s="35"/>
      <c r="G63" s="35"/>
      <c r="H63" s="4"/>
      <c r="I63" s="48"/>
      <c r="J63" s="17"/>
      <c r="K63" s="17"/>
      <c r="L63" s="24"/>
    </row>
    <row r="64" spans="1:16" x14ac:dyDescent="0.25">
      <c r="A64" s="68"/>
      <c r="B64" s="69"/>
      <c r="C64" s="69"/>
      <c r="D64" s="69"/>
      <c r="E64" s="69"/>
      <c r="F64" s="4"/>
      <c r="G64" s="4"/>
      <c r="H64" s="35"/>
      <c r="I64" s="49"/>
      <c r="J64" s="28"/>
      <c r="K64" s="28"/>
    </row>
    <row r="65" spans="1:17" x14ac:dyDescent="0.25">
      <c r="A65" s="66"/>
      <c r="B65" s="67"/>
      <c r="C65" s="67"/>
      <c r="D65" s="67"/>
      <c r="E65" s="67"/>
      <c r="F65" s="35"/>
      <c r="G65" s="35"/>
      <c r="H65" s="4"/>
      <c r="I65" s="48"/>
      <c r="J65" s="17"/>
      <c r="K65" s="17"/>
      <c r="L65" s="24"/>
    </row>
    <row r="66" spans="1:17" x14ac:dyDescent="0.25">
      <c r="A66" s="70"/>
      <c r="B66" s="69"/>
      <c r="C66" s="69"/>
      <c r="D66" s="69"/>
      <c r="E66" s="69"/>
      <c r="F66" s="4"/>
      <c r="G66" s="4"/>
      <c r="H66" s="4"/>
      <c r="I66" s="49"/>
      <c r="J66" s="28"/>
      <c r="K66" s="28"/>
    </row>
    <row r="67" spans="1:17" x14ac:dyDescent="0.25">
      <c r="A67" s="70"/>
      <c r="B67" s="69"/>
      <c r="C67" s="69"/>
      <c r="D67" s="69"/>
      <c r="E67" s="69"/>
      <c r="F67" s="4"/>
      <c r="G67" s="4"/>
      <c r="H67" s="4"/>
      <c r="I67" s="49"/>
      <c r="J67" s="28"/>
      <c r="K67" s="28"/>
    </row>
    <row r="68" spans="1:17" x14ac:dyDescent="0.25">
      <c r="A68" s="70"/>
      <c r="B68" s="69"/>
      <c r="C68" s="69"/>
      <c r="D68" s="69"/>
      <c r="E68" s="69"/>
      <c r="F68" s="4"/>
      <c r="G68" s="4"/>
      <c r="H68" s="4"/>
      <c r="I68" s="49"/>
      <c r="J68" s="28"/>
      <c r="K68" s="28"/>
    </row>
    <row r="69" spans="1:17" x14ac:dyDescent="0.25">
      <c r="A69" s="70"/>
      <c r="B69" s="69"/>
      <c r="C69" s="69"/>
      <c r="D69" s="69"/>
      <c r="E69" s="69"/>
      <c r="F69" s="4"/>
      <c r="G69" s="4"/>
      <c r="H69" s="4"/>
      <c r="I69" s="49"/>
      <c r="J69" s="28"/>
      <c r="K69" s="28"/>
    </row>
    <row r="70" spans="1:17" x14ac:dyDescent="0.25">
      <c r="A70" s="10"/>
      <c r="B70" s="4"/>
      <c r="C70" s="4"/>
      <c r="D70" s="4"/>
      <c r="E70" s="4"/>
      <c r="F70" s="4"/>
      <c r="G70" s="4"/>
      <c r="H70" s="4"/>
      <c r="I70" s="49"/>
      <c r="J70" s="28"/>
      <c r="K70" s="28"/>
    </row>
    <row r="71" spans="1:17" x14ac:dyDescent="0.25">
      <c r="A71" s="68"/>
      <c r="B71" s="69"/>
      <c r="C71" s="69"/>
      <c r="D71" s="69"/>
      <c r="E71" s="69"/>
      <c r="F71" s="4"/>
      <c r="G71" s="4"/>
      <c r="H71" s="35"/>
      <c r="I71" s="49"/>
      <c r="J71" s="28"/>
      <c r="K71" s="28"/>
      <c r="O71" s="14"/>
    </row>
    <row r="72" spans="1:17" x14ac:dyDescent="0.25">
      <c r="A72" s="66"/>
      <c r="B72" s="67"/>
      <c r="C72" s="67"/>
      <c r="D72" s="67"/>
      <c r="E72" s="67"/>
      <c r="F72" s="35"/>
      <c r="G72" s="35"/>
      <c r="H72" s="4"/>
      <c r="I72" s="48"/>
      <c r="J72" s="17"/>
      <c r="K72" s="17"/>
      <c r="L72" s="24"/>
    </row>
    <row r="73" spans="1:17" x14ac:dyDescent="0.25">
      <c r="A73" s="70"/>
      <c r="B73" s="69"/>
      <c r="C73" s="69"/>
      <c r="D73" s="69"/>
      <c r="E73" s="69"/>
      <c r="F73" s="4"/>
      <c r="G73" s="4"/>
      <c r="H73" s="37"/>
      <c r="I73" s="49"/>
      <c r="J73" s="28"/>
      <c r="K73" s="28"/>
      <c r="N73" s="11"/>
      <c r="O73" s="13"/>
      <c r="Q73" s="13"/>
    </row>
    <row r="74" spans="1:17" x14ac:dyDescent="0.25">
      <c r="A74" s="68"/>
      <c r="B74" s="73"/>
      <c r="C74" s="73"/>
      <c r="D74" s="73"/>
      <c r="E74" s="73"/>
      <c r="F74" s="37"/>
      <c r="G74" s="37"/>
      <c r="H74" s="4"/>
      <c r="I74" s="50"/>
      <c r="J74" s="30"/>
      <c r="K74" s="30"/>
      <c r="O74" s="13"/>
    </row>
    <row r="75" spans="1:17" x14ac:dyDescent="0.25">
      <c r="A75" s="70"/>
      <c r="B75" s="69"/>
      <c r="C75" s="69"/>
      <c r="D75" s="69"/>
      <c r="E75" s="69"/>
      <c r="F75" s="4"/>
      <c r="G75" s="4"/>
      <c r="H75" s="4"/>
      <c r="I75" s="49"/>
      <c r="J75" s="28"/>
      <c r="K75" s="28"/>
      <c r="O75" s="13"/>
    </row>
    <row r="76" spans="1:17" x14ac:dyDescent="0.25">
      <c r="A76" s="68"/>
      <c r="B76" s="69"/>
      <c r="C76" s="69"/>
      <c r="D76" s="69"/>
      <c r="E76" s="69"/>
      <c r="F76" s="4"/>
      <c r="G76" s="4"/>
      <c r="H76" s="4"/>
      <c r="I76" s="49"/>
      <c r="J76" s="28"/>
      <c r="K76" s="28"/>
      <c r="O76" s="13"/>
    </row>
    <row r="77" spans="1:17" x14ac:dyDescent="0.25">
      <c r="A77" s="3"/>
      <c r="B77" s="4"/>
      <c r="C77" s="4"/>
      <c r="D77" s="4"/>
      <c r="E77" s="4"/>
      <c r="F77" s="4"/>
      <c r="G77" s="4"/>
      <c r="H77" s="35"/>
      <c r="I77" s="49"/>
      <c r="J77" s="28"/>
      <c r="K77" s="28"/>
      <c r="O77" s="13"/>
    </row>
    <row r="78" spans="1:17" x14ac:dyDescent="0.25">
      <c r="A78" s="66"/>
      <c r="B78" s="67"/>
      <c r="C78" s="67"/>
      <c r="D78" s="67"/>
      <c r="E78" s="67"/>
      <c r="F78" s="35"/>
      <c r="G78" s="35"/>
      <c r="H78" s="36"/>
      <c r="I78" s="48"/>
      <c r="J78" s="17"/>
      <c r="K78" s="17"/>
      <c r="L78" s="24"/>
      <c r="O78" s="13"/>
    </row>
    <row r="79" spans="1:17" x14ac:dyDescent="0.25">
      <c r="A79" s="71"/>
      <c r="B79" s="72"/>
      <c r="C79" s="72"/>
      <c r="D79" s="72"/>
      <c r="E79" s="72"/>
      <c r="F79" s="36"/>
      <c r="G79" s="36"/>
      <c r="H79" s="35"/>
      <c r="I79" s="47"/>
      <c r="J79" s="16"/>
      <c r="K79" s="16"/>
    </row>
    <row r="80" spans="1:17" x14ac:dyDescent="0.25">
      <c r="A80" s="66"/>
      <c r="B80" s="67"/>
      <c r="C80" s="67"/>
      <c r="D80" s="67"/>
      <c r="E80" s="67"/>
      <c r="F80" s="35"/>
      <c r="G80" s="35"/>
      <c r="H80" s="4"/>
      <c r="I80" s="48"/>
      <c r="J80" s="17"/>
      <c r="K80" s="17"/>
      <c r="L80" s="24"/>
    </row>
    <row r="81" spans="1:15" x14ac:dyDescent="0.25">
      <c r="A81" s="68"/>
      <c r="B81" s="69"/>
      <c r="C81" s="69"/>
      <c r="D81" s="69"/>
      <c r="E81" s="69"/>
      <c r="F81" s="4"/>
      <c r="G81" s="4"/>
      <c r="H81" s="35"/>
      <c r="I81" s="49"/>
      <c r="J81" s="28"/>
      <c r="K81" s="28"/>
    </row>
    <row r="82" spans="1:15" x14ac:dyDescent="0.25">
      <c r="A82" s="66"/>
      <c r="B82" s="67"/>
      <c r="C82" s="67"/>
      <c r="D82" s="67"/>
      <c r="E82" s="67"/>
      <c r="F82" s="35"/>
      <c r="G82" s="35"/>
      <c r="H82" s="4"/>
      <c r="I82" s="48"/>
      <c r="J82" s="17"/>
      <c r="K82" s="17"/>
      <c r="L82" s="24"/>
      <c r="O82" s="13"/>
    </row>
    <row r="83" spans="1:15" x14ac:dyDescent="0.25">
      <c r="A83" s="68"/>
      <c r="B83" s="69"/>
      <c r="C83" s="69"/>
      <c r="D83" s="69"/>
      <c r="E83" s="69"/>
      <c r="F83" s="4"/>
      <c r="G83" s="4"/>
      <c r="I83" s="49"/>
      <c r="J83" s="28"/>
      <c r="K83" s="28"/>
    </row>
  </sheetData>
  <mergeCells count="78">
    <mergeCell ref="A13:E13"/>
    <mergeCell ref="A2:E2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25:E25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37:E37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49:E49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61:E61"/>
    <mergeCell ref="A50:E50"/>
    <mergeCell ref="A52:E52"/>
    <mergeCell ref="A54:E54"/>
    <mergeCell ref="A55:E55"/>
    <mergeCell ref="A56:E56"/>
    <mergeCell ref="A57:E57"/>
    <mergeCell ref="A58:E58"/>
    <mergeCell ref="A59:E59"/>
    <mergeCell ref="A60:E60"/>
    <mergeCell ref="A74:E74"/>
    <mergeCell ref="A62:E62"/>
    <mergeCell ref="A63:E63"/>
    <mergeCell ref="A64:E64"/>
    <mergeCell ref="A65:E65"/>
    <mergeCell ref="A66:E66"/>
    <mergeCell ref="A67:E67"/>
    <mergeCell ref="A68:E68"/>
    <mergeCell ref="A69:E69"/>
    <mergeCell ref="A71:E71"/>
    <mergeCell ref="A72:E72"/>
    <mergeCell ref="A73:E73"/>
    <mergeCell ref="A82:E82"/>
    <mergeCell ref="A83:E83"/>
    <mergeCell ref="A75:E75"/>
    <mergeCell ref="A76:E76"/>
    <mergeCell ref="A78:E78"/>
    <mergeCell ref="A79:E79"/>
    <mergeCell ref="A80:E80"/>
    <mergeCell ref="A81:E81"/>
  </mergeCells>
  <pageMargins left="0.7" right="0.7" top="0.75" bottom="0.75" header="0.3" footer="0.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FB20F-35DB-4E68-8358-950FD77607F3}">
  <dimension ref="A1:H207"/>
  <sheetViews>
    <sheetView topLeftCell="A76" workbookViewId="0">
      <selection activeCell="C170" sqref="C170"/>
    </sheetView>
  </sheetViews>
  <sheetFormatPr defaultRowHeight="12.75" x14ac:dyDescent="0.25"/>
  <cols>
    <col min="1" max="1" width="49.5703125" style="38" customWidth="1"/>
    <col min="2" max="2" width="26.140625" style="38" customWidth="1"/>
    <col min="3" max="3" width="17.28515625" style="38" customWidth="1"/>
    <col min="4" max="4" width="17.140625" style="38" customWidth="1"/>
    <col min="5" max="5" width="17.28515625" style="38" customWidth="1"/>
    <col min="6" max="6" width="11" style="38" customWidth="1"/>
    <col min="7" max="16384" width="9.140625" style="38"/>
  </cols>
  <sheetData>
    <row r="1" spans="1:6" x14ac:dyDescent="0.25">
      <c r="A1" s="80" t="s">
        <v>264</v>
      </c>
      <c r="B1" s="80"/>
      <c r="C1" s="80"/>
      <c r="D1" s="80"/>
      <c r="E1" s="80"/>
      <c r="F1" s="80"/>
    </row>
    <row r="2" spans="1:6" x14ac:dyDescent="0.25">
      <c r="A2" s="81" t="s">
        <v>263</v>
      </c>
      <c r="B2" s="81"/>
      <c r="C2" s="81"/>
      <c r="D2" s="81"/>
      <c r="E2" s="81"/>
      <c r="F2" s="81"/>
    </row>
    <row r="3" spans="1:6" x14ac:dyDescent="0.25">
      <c r="A3" s="81" t="s">
        <v>262</v>
      </c>
      <c r="B3" s="81"/>
      <c r="C3" s="81"/>
      <c r="D3" s="81"/>
      <c r="E3" s="81"/>
      <c r="F3" s="81"/>
    </row>
    <row r="4" spans="1:6" x14ac:dyDescent="0.25">
      <c r="A4" s="45"/>
    </row>
    <row r="5" spans="1:6" x14ac:dyDescent="0.25">
      <c r="A5" s="82" t="s">
        <v>261</v>
      </c>
      <c r="B5" s="82"/>
      <c r="C5" s="82"/>
      <c r="D5" s="82"/>
      <c r="E5" s="82"/>
      <c r="F5" s="82"/>
    </row>
    <row r="6" spans="1:6" x14ac:dyDescent="0.25">
      <c r="A6" s="38" t="s">
        <v>260</v>
      </c>
      <c r="B6" s="44" t="s">
        <v>259</v>
      </c>
      <c r="C6" s="38" t="s">
        <v>258</v>
      </c>
      <c r="D6" s="44" t="s">
        <v>257</v>
      </c>
      <c r="E6" s="38" t="s">
        <v>256</v>
      </c>
      <c r="F6" s="44" t="s">
        <v>255</v>
      </c>
    </row>
    <row r="7" spans="1:6" ht="15" x14ac:dyDescent="0.25">
      <c r="A7" s="38" t="s">
        <v>254</v>
      </c>
      <c r="B7" s="38">
        <v>2023</v>
      </c>
      <c r="C7" s="38" t="s">
        <v>253</v>
      </c>
      <c r="D7" s="38" t="s">
        <v>252</v>
      </c>
      <c r="E7" s="38" t="s">
        <v>251</v>
      </c>
      <c r="F7" s="43" t="s">
        <v>248</v>
      </c>
    </row>
    <row r="8" spans="1:6" x14ac:dyDescent="0.25">
      <c r="A8" s="38" t="s">
        <v>250</v>
      </c>
      <c r="B8" s="38" t="s">
        <v>249</v>
      </c>
      <c r="C8" s="38" t="s">
        <v>242</v>
      </c>
      <c r="D8" s="43" t="s">
        <v>248</v>
      </c>
      <c r="E8" s="38" t="s">
        <v>247</v>
      </c>
    </row>
    <row r="9" spans="1:6" x14ac:dyDescent="0.25">
      <c r="A9" s="38" t="s">
        <v>246</v>
      </c>
      <c r="B9" s="38" t="s">
        <v>245</v>
      </c>
    </row>
    <row r="10" spans="1:6" x14ac:dyDescent="0.2">
      <c r="A10" s="39"/>
    </row>
    <row r="12" spans="1:6" x14ac:dyDescent="0.25">
      <c r="A12" s="42" t="s">
        <v>46</v>
      </c>
      <c r="B12" s="83">
        <v>2023</v>
      </c>
      <c r="C12" s="83"/>
      <c r="D12" s="83">
        <v>2022</v>
      </c>
      <c r="E12" s="83"/>
      <c r="F12" s="42" t="s">
        <v>46</v>
      </c>
    </row>
    <row r="13" spans="1:6" x14ac:dyDescent="0.25">
      <c r="A13" s="41" t="s">
        <v>46</v>
      </c>
      <c r="B13" s="41" t="s">
        <v>244</v>
      </c>
      <c r="C13" s="41" t="s">
        <v>243</v>
      </c>
      <c r="D13" s="41" t="s">
        <v>244</v>
      </c>
      <c r="E13" s="41" t="s">
        <v>243</v>
      </c>
      <c r="F13" s="41" t="s">
        <v>242</v>
      </c>
    </row>
    <row r="14" spans="1:6" x14ac:dyDescent="0.25">
      <c r="A14" s="38" t="s">
        <v>241</v>
      </c>
    </row>
    <row r="15" spans="1:6" x14ac:dyDescent="0.25">
      <c r="A15" s="38" t="s">
        <v>240</v>
      </c>
    </row>
    <row r="16" spans="1:6" x14ac:dyDescent="0.25">
      <c r="A16" s="38" t="s">
        <v>239</v>
      </c>
    </row>
    <row r="17" spans="1:6" x14ac:dyDescent="0.25">
      <c r="A17" s="38" t="s">
        <v>238</v>
      </c>
      <c r="B17" s="40">
        <v>141505.23000000001</v>
      </c>
      <c r="D17" s="40">
        <v>141505.23000000001</v>
      </c>
    </row>
    <row r="18" spans="1:6" x14ac:dyDescent="0.25">
      <c r="A18" s="38" t="s">
        <v>237</v>
      </c>
      <c r="B18" s="40">
        <v>201140.09</v>
      </c>
      <c r="D18" s="40">
        <v>201140.09</v>
      </c>
    </row>
    <row r="19" spans="1:6" x14ac:dyDescent="0.25">
      <c r="A19" s="38" t="s">
        <v>236</v>
      </c>
      <c r="B19" s="40">
        <v>26039.96</v>
      </c>
      <c r="D19" s="40">
        <v>12250.88</v>
      </c>
      <c r="F19" s="40">
        <v>13789.08</v>
      </c>
    </row>
    <row r="20" spans="1:6" x14ac:dyDescent="0.25">
      <c r="A20" s="38" t="s">
        <v>235</v>
      </c>
      <c r="B20" s="40">
        <v>56893.24</v>
      </c>
      <c r="D20" s="40">
        <v>52493.24</v>
      </c>
      <c r="F20" s="40">
        <v>4400</v>
      </c>
    </row>
    <row r="21" spans="1:6" x14ac:dyDescent="0.25">
      <c r="A21" s="38" t="s">
        <v>234</v>
      </c>
      <c r="B21" s="40">
        <v>23622.42</v>
      </c>
      <c r="D21" s="40">
        <v>22883.71</v>
      </c>
      <c r="F21" s="40">
        <v>738.71</v>
      </c>
    </row>
    <row r="22" spans="1:6" x14ac:dyDescent="0.25">
      <c r="A22" s="38" t="s">
        <v>233</v>
      </c>
      <c r="B22" s="40">
        <v>28569.37</v>
      </c>
      <c r="D22" s="40">
        <v>28569.37</v>
      </c>
    </row>
    <row r="23" spans="1:6" x14ac:dyDescent="0.25">
      <c r="A23" s="38" t="s">
        <v>232</v>
      </c>
      <c r="B23" s="40">
        <v>135676.07999999999</v>
      </c>
      <c r="D23" s="40">
        <v>135676.07999999999</v>
      </c>
    </row>
    <row r="24" spans="1:6" x14ac:dyDescent="0.25">
      <c r="A24" s="38" t="s">
        <v>231</v>
      </c>
      <c r="C24" s="40">
        <v>25938</v>
      </c>
      <c r="E24" s="40">
        <v>25938</v>
      </c>
    </row>
    <row r="25" spans="1:6" x14ac:dyDescent="0.25">
      <c r="A25" s="38" t="s">
        <v>230</v>
      </c>
      <c r="B25" s="40">
        <v>587508.39</v>
      </c>
      <c r="D25" s="40">
        <v>568580.6</v>
      </c>
      <c r="F25" s="40">
        <v>18927.79</v>
      </c>
    </row>
    <row r="26" spans="1:6" x14ac:dyDescent="0.25">
      <c r="A26" s="38" t="s">
        <v>229</v>
      </c>
    </row>
    <row r="27" spans="1:6" x14ac:dyDescent="0.25">
      <c r="A27" s="38" t="s">
        <v>228</v>
      </c>
      <c r="C27" s="40">
        <v>76164</v>
      </c>
      <c r="E27" s="40">
        <v>76164</v>
      </c>
    </row>
    <row r="28" spans="1:6" x14ac:dyDescent="0.25">
      <c r="A28" s="38" t="s">
        <v>227</v>
      </c>
      <c r="C28" s="40">
        <v>201140.32</v>
      </c>
      <c r="E28" s="40">
        <v>201140.32</v>
      </c>
    </row>
    <row r="29" spans="1:6" x14ac:dyDescent="0.25">
      <c r="A29" s="38" t="s">
        <v>226</v>
      </c>
      <c r="C29" s="40">
        <v>5359</v>
      </c>
      <c r="E29" s="40">
        <v>5359</v>
      </c>
    </row>
    <row r="30" spans="1:6" x14ac:dyDescent="0.25">
      <c r="A30" s="38" t="s">
        <v>225</v>
      </c>
      <c r="C30" s="40">
        <v>37854</v>
      </c>
      <c r="E30" s="40">
        <v>37854</v>
      </c>
    </row>
    <row r="31" spans="1:6" x14ac:dyDescent="0.25">
      <c r="A31" s="38" t="s">
        <v>224</v>
      </c>
      <c r="C31" s="40">
        <v>10683</v>
      </c>
      <c r="E31" s="40">
        <v>10683</v>
      </c>
    </row>
    <row r="32" spans="1:6" x14ac:dyDescent="0.25">
      <c r="A32" s="38" t="s">
        <v>223</v>
      </c>
      <c r="C32" s="40">
        <v>3350</v>
      </c>
      <c r="E32" s="40">
        <v>3350</v>
      </c>
    </row>
    <row r="33" spans="1:6" x14ac:dyDescent="0.25">
      <c r="A33" s="38" t="s">
        <v>222</v>
      </c>
      <c r="C33" s="40">
        <v>334550.32</v>
      </c>
      <c r="E33" s="40">
        <v>334550.32</v>
      </c>
    </row>
    <row r="34" spans="1:6" x14ac:dyDescent="0.25">
      <c r="A34" s="38" t="s">
        <v>221</v>
      </c>
    </row>
    <row r="35" spans="1:6" x14ac:dyDescent="0.25">
      <c r="A35" s="38" t="s">
        <v>220</v>
      </c>
      <c r="C35" s="40">
        <v>25129.99</v>
      </c>
      <c r="E35" s="40">
        <v>25129.99</v>
      </c>
    </row>
    <row r="36" spans="1:6" x14ac:dyDescent="0.25">
      <c r="A36" s="38" t="s">
        <v>219</v>
      </c>
      <c r="C36" s="40">
        <v>50000</v>
      </c>
      <c r="E36" s="40">
        <v>50000</v>
      </c>
    </row>
    <row r="37" spans="1:6" x14ac:dyDescent="0.25">
      <c r="A37" s="38" t="s">
        <v>218</v>
      </c>
      <c r="C37" s="40">
        <v>48409.8</v>
      </c>
      <c r="E37" s="40">
        <v>48409.8</v>
      </c>
    </row>
    <row r="38" spans="1:6" x14ac:dyDescent="0.25">
      <c r="A38" s="38" t="s">
        <v>217</v>
      </c>
      <c r="C38" s="40">
        <v>255335.18</v>
      </c>
      <c r="E38" s="40">
        <v>255335.18</v>
      </c>
    </row>
    <row r="39" spans="1:6" x14ac:dyDescent="0.25">
      <c r="A39" s="38" t="s">
        <v>216</v>
      </c>
      <c r="C39" s="40">
        <v>21467.84</v>
      </c>
      <c r="D39" s="40">
        <v>21739.81</v>
      </c>
      <c r="F39" s="40">
        <v>43207.65</v>
      </c>
    </row>
    <row r="40" spans="1:6" x14ac:dyDescent="0.25">
      <c r="A40" s="38" t="s">
        <v>215</v>
      </c>
      <c r="C40" s="40">
        <v>400342.81</v>
      </c>
      <c r="E40" s="40">
        <v>357135.16</v>
      </c>
      <c r="F40" s="40">
        <v>43207.65</v>
      </c>
    </row>
    <row r="41" spans="1:6" x14ac:dyDescent="0.25">
      <c r="A41" s="38" t="s">
        <v>214</v>
      </c>
    </row>
    <row r="42" spans="1:6" x14ac:dyDescent="0.25">
      <c r="A42" s="38" t="s">
        <v>213</v>
      </c>
      <c r="B42" s="40">
        <v>985.15</v>
      </c>
      <c r="D42" s="40">
        <v>985.15</v>
      </c>
    </row>
    <row r="43" spans="1:6" x14ac:dyDescent="0.25">
      <c r="A43" s="38" t="s">
        <v>212</v>
      </c>
      <c r="B43" s="40">
        <v>154.1</v>
      </c>
      <c r="D43" s="40">
        <v>159.55000000000001</v>
      </c>
      <c r="F43" s="40">
        <v>-5.45</v>
      </c>
    </row>
    <row r="44" spans="1:6" x14ac:dyDescent="0.25">
      <c r="A44" s="38" t="s">
        <v>211</v>
      </c>
      <c r="B44" s="40">
        <v>151988.1</v>
      </c>
      <c r="D44" s="40">
        <v>57180.93</v>
      </c>
      <c r="F44" s="40">
        <v>94807.17</v>
      </c>
    </row>
    <row r="45" spans="1:6" x14ac:dyDescent="0.25">
      <c r="A45" s="38" t="s">
        <v>210</v>
      </c>
      <c r="B45" s="40">
        <v>101097.25</v>
      </c>
      <c r="D45" s="40">
        <v>100066.62</v>
      </c>
      <c r="F45" s="40">
        <v>1030.6300000000001</v>
      </c>
    </row>
    <row r="46" spans="1:6" x14ac:dyDescent="0.25">
      <c r="A46" s="38" t="s">
        <v>209</v>
      </c>
      <c r="C46" s="40">
        <v>4804.17</v>
      </c>
      <c r="F46" s="40">
        <v>4804.17</v>
      </c>
    </row>
    <row r="47" spans="1:6" x14ac:dyDescent="0.25">
      <c r="A47" s="38" t="s">
        <v>208</v>
      </c>
      <c r="B47" s="40">
        <v>2</v>
      </c>
      <c r="F47" s="40">
        <v>-2</v>
      </c>
    </row>
    <row r="48" spans="1:6" x14ac:dyDescent="0.25">
      <c r="A48" s="38" t="s">
        <v>207</v>
      </c>
      <c r="B48" s="40">
        <v>6698.15</v>
      </c>
      <c r="D48" s="40">
        <v>474</v>
      </c>
      <c r="F48" s="40">
        <v>6224.15</v>
      </c>
    </row>
    <row r="49" spans="1:6" x14ac:dyDescent="0.25">
      <c r="A49" s="38" t="s">
        <v>206</v>
      </c>
      <c r="B49" s="40">
        <v>135</v>
      </c>
      <c r="D49" s="40">
        <v>0</v>
      </c>
      <c r="F49" s="40">
        <v>135</v>
      </c>
    </row>
    <row r="50" spans="1:6" x14ac:dyDescent="0.25">
      <c r="A50" s="38" t="s">
        <v>205</v>
      </c>
      <c r="B50" s="40">
        <v>1075</v>
      </c>
      <c r="D50" s="40">
        <v>3928.95</v>
      </c>
      <c r="F50" s="40">
        <v>-2853.95</v>
      </c>
    </row>
    <row r="51" spans="1:6" x14ac:dyDescent="0.25">
      <c r="A51" s="38" t="s">
        <v>204</v>
      </c>
      <c r="C51" s="40">
        <v>775.54</v>
      </c>
      <c r="D51" s="40">
        <v>1276.8599999999999</v>
      </c>
      <c r="F51" s="40">
        <v>-2052.4</v>
      </c>
    </row>
    <row r="52" spans="1:6" x14ac:dyDescent="0.25">
      <c r="A52" s="38" t="s">
        <v>203</v>
      </c>
      <c r="B52" s="40">
        <v>256555.04</v>
      </c>
      <c r="D52" s="40">
        <v>164072.06</v>
      </c>
      <c r="F52" s="40">
        <v>92482.98</v>
      </c>
    </row>
    <row r="53" spans="1:6" x14ac:dyDescent="0.25">
      <c r="A53" s="38" t="s">
        <v>202</v>
      </c>
      <c r="B53" s="40">
        <v>109170.3</v>
      </c>
      <c r="D53" s="40">
        <v>40967.18</v>
      </c>
      <c r="F53" s="40">
        <v>68203.12</v>
      </c>
    </row>
    <row r="54" spans="1:6" x14ac:dyDescent="0.25">
      <c r="A54" s="38" t="s">
        <v>201</v>
      </c>
    </row>
    <row r="55" spans="1:6" x14ac:dyDescent="0.25">
      <c r="A55" s="38" t="s">
        <v>200</v>
      </c>
    </row>
    <row r="56" spans="1:6" x14ac:dyDescent="0.25">
      <c r="A56" s="38" t="s">
        <v>199</v>
      </c>
      <c r="B56" s="40">
        <v>1018.26</v>
      </c>
      <c r="D56" s="40">
        <v>365.01</v>
      </c>
      <c r="F56" s="40">
        <v>-653.25</v>
      </c>
    </row>
    <row r="57" spans="1:6" x14ac:dyDescent="0.25">
      <c r="A57" s="38" t="s">
        <v>198</v>
      </c>
      <c r="B57" s="40">
        <v>5</v>
      </c>
      <c r="D57" s="40">
        <v>0</v>
      </c>
      <c r="F57" s="40">
        <v>-5</v>
      </c>
    </row>
    <row r="58" spans="1:6" x14ac:dyDescent="0.25">
      <c r="A58" s="38" t="s">
        <v>197</v>
      </c>
      <c r="B58" s="40">
        <v>2766.32</v>
      </c>
      <c r="D58" s="40">
        <v>0</v>
      </c>
      <c r="F58" s="40">
        <v>-2766.32</v>
      </c>
    </row>
    <row r="59" spans="1:6" x14ac:dyDescent="0.25">
      <c r="A59" s="38" t="s">
        <v>196</v>
      </c>
      <c r="C59" s="40">
        <v>292.77</v>
      </c>
      <c r="D59" s="40">
        <v>0</v>
      </c>
      <c r="F59" s="40">
        <v>292.77</v>
      </c>
    </row>
    <row r="60" spans="1:6" x14ac:dyDescent="0.25">
      <c r="A60" s="38" t="s">
        <v>195</v>
      </c>
      <c r="B60" s="40">
        <v>3496.81</v>
      </c>
      <c r="D60" s="40">
        <v>365.01</v>
      </c>
      <c r="F60" s="40">
        <v>-3131.8</v>
      </c>
    </row>
    <row r="61" spans="1:6" x14ac:dyDescent="0.25">
      <c r="A61" s="38" t="s">
        <v>194</v>
      </c>
    </row>
    <row r="62" spans="1:6" x14ac:dyDescent="0.25">
      <c r="A62" s="38" t="s">
        <v>193</v>
      </c>
      <c r="B62" s="40">
        <v>13811.05</v>
      </c>
      <c r="D62" s="40">
        <v>0</v>
      </c>
      <c r="F62" s="40">
        <v>-13811.05</v>
      </c>
    </row>
    <row r="63" spans="1:6" x14ac:dyDescent="0.25">
      <c r="A63" s="38" t="s">
        <v>192</v>
      </c>
      <c r="C63" s="40">
        <v>9437.0499999999993</v>
      </c>
      <c r="D63" s="40">
        <v>0</v>
      </c>
      <c r="F63" s="40">
        <v>-9437.0499999999993</v>
      </c>
    </row>
    <row r="64" spans="1:6" x14ac:dyDescent="0.25">
      <c r="A64" s="38" t="s">
        <v>191</v>
      </c>
      <c r="B64" s="40">
        <v>100.1</v>
      </c>
      <c r="D64" s="40">
        <v>100.1</v>
      </c>
    </row>
    <row r="65" spans="1:6" x14ac:dyDescent="0.25">
      <c r="A65" s="38" t="s">
        <v>190</v>
      </c>
      <c r="B65" s="40">
        <v>4829.55</v>
      </c>
      <c r="E65" s="40">
        <v>0</v>
      </c>
      <c r="F65" s="40">
        <v>4829.55</v>
      </c>
    </row>
    <row r="66" spans="1:6" x14ac:dyDescent="0.25">
      <c r="A66" s="38" t="s">
        <v>189</v>
      </c>
      <c r="C66" s="40">
        <v>45435.68</v>
      </c>
      <c r="D66" s="40">
        <v>0</v>
      </c>
      <c r="F66" s="40">
        <v>-45435.68</v>
      </c>
    </row>
    <row r="67" spans="1:6" x14ac:dyDescent="0.25">
      <c r="A67" s="38" t="s">
        <v>188</v>
      </c>
      <c r="B67" s="40">
        <v>345.69</v>
      </c>
      <c r="E67" s="40">
        <v>0</v>
      </c>
      <c r="F67" s="40">
        <v>345.69</v>
      </c>
    </row>
    <row r="68" spans="1:6" x14ac:dyDescent="0.25">
      <c r="A68" s="38" t="s">
        <v>187</v>
      </c>
      <c r="C68" s="40">
        <v>0.63</v>
      </c>
      <c r="E68" s="40">
        <v>802.35</v>
      </c>
      <c r="F68" s="40">
        <v>-801.72</v>
      </c>
    </row>
    <row r="69" spans="1:6" x14ac:dyDescent="0.25">
      <c r="A69" s="38" t="s">
        <v>186</v>
      </c>
      <c r="C69" s="40">
        <v>35786.97</v>
      </c>
      <c r="E69" s="40">
        <v>702.25</v>
      </c>
      <c r="F69" s="40">
        <v>35084.720000000001</v>
      </c>
    </row>
    <row r="70" spans="1:6" x14ac:dyDescent="0.25">
      <c r="A70" s="38" t="s">
        <v>185</v>
      </c>
    </row>
    <row r="71" spans="1:6" x14ac:dyDescent="0.25">
      <c r="A71" s="38" t="s">
        <v>184</v>
      </c>
      <c r="B71" s="40">
        <v>1964.69</v>
      </c>
      <c r="D71" s="40">
        <v>1964.69</v>
      </c>
    </row>
    <row r="72" spans="1:6" x14ac:dyDescent="0.25">
      <c r="A72" s="38" t="s">
        <v>183</v>
      </c>
      <c r="B72" s="40">
        <v>613.02</v>
      </c>
      <c r="D72" s="40">
        <v>613.02</v>
      </c>
    </row>
    <row r="73" spans="1:6" x14ac:dyDescent="0.25">
      <c r="A73" s="38" t="s">
        <v>182</v>
      </c>
      <c r="B73" s="40">
        <v>2577.71</v>
      </c>
      <c r="D73" s="40">
        <v>2577.71</v>
      </c>
    </row>
    <row r="74" spans="1:6" x14ac:dyDescent="0.25">
      <c r="A74" s="38" t="s">
        <v>181</v>
      </c>
      <c r="C74" s="40">
        <v>29712.45</v>
      </c>
      <c r="D74" s="40">
        <v>2240.4699999999998</v>
      </c>
      <c r="F74" s="40">
        <v>31952.92</v>
      </c>
    </row>
    <row r="75" spans="1:6" x14ac:dyDescent="0.25">
      <c r="A75" s="38" t="s">
        <v>52</v>
      </c>
    </row>
    <row r="76" spans="1:6" x14ac:dyDescent="0.25">
      <c r="A76" s="38" t="s">
        <v>180</v>
      </c>
      <c r="C76" s="40">
        <v>79457.850000000006</v>
      </c>
      <c r="E76" s="40">
        <v>43207.65</v>
      </c>
      <c r="F76" s="40">
        <v>36250.199999999997</v>
      </c>
    </row>
    <row r="77" spans="1:6" x14ac:dyDescent="0.25">
      <c r="A77" s="38" t="s">
        <v>179</v>
      </c>
      <c r="C77" s="40">
        <v>79457.850000000006</v>
      </c>
      <c r="E77" s="40">
        <v>43207.65</v>
      </c>
      <c r="F77" s="40">
        <v>36250.199999999997</v>
      </c>
    </row>
    <row r="78" spans="1:6" x14ac:dyDescent="0.25">
      <c r="A78" s="38" t="s">
        <v>178</v>
      </c>
      <c r="B78" s="40">
        <v>109170.3</v>
      </c>
      <c r="C78" s="40">
        <v>109170.3</v>
      </c>
      <c r="D78" s="40">
        <v>43207.65</v>
      </c>
      <c r="E78" s="40">
        <v>43207.65</v>
      </c>
    </row>
    <row r="80" spans="1:6" x14ac:dyDescent="0.25">
      <c r="A80" s="38" t="s">
        <v>177</v>
      </c>
    </row>
    <row r="81" spans="1:6" x14ac:dyDescent="0.25">
      <c r="A81" s="38" t="s">
        <v>176</v>
      </c>
    </row>
    <row r="82" spans="1:6" x14ac:dyDescent="0.25">
      <c r="A82" s="38" t="s">
        <v>175</v>
      </c>
      <c r="B82" s="56">
        <v>5569.13</v>
      </c>
      <c r="C82" s="38">
        <v>9</v>
      </c>
      <c r="D82" s="40">
        <v>4956.1000000000004</v>
      </c>
      <c r="F82" s="40">
        <v>613.03</v>
      </c>
    </row>
    <row r="83" spans="1:6" x14ac:dyDescent="0.25">
      <c r="A83" s="38" t="s">
        <v>174</v>
      </c>
      <c r="D83" s="40">
        <v>1000</v>
      </c>
      <c r="F83" s="40">
        <v>-1000</v>
      </c>
    </row>
    <row r="84" spans="1:6" x14ac:dyDescent="0.25">
      <c r="A84" s="38" t="s">
        <v>173</v>
      </c>
      <c r="B84" s="56">
        <v>304.07</v>
      </c>
      <c r="C84" s="38">
        <v>22</v>
      </c>
      <c r="D84" s="40">
        <v>1437.76</v>
      </c>
      <c r="F84" s="40">
        <v>-1133.69</v>
      </c>
    </row>
    <row r="85" spans="1:6" x14ac:dyDescent="0.25">
      <c r="A85" s="38" t="s">
        <v>172</v>
      </c>
      <c r="B85" s="56">
        <v>554.92999999999995</v>
      </c>
      <c r="C85" s="38">
        <v>22</v>
      </c>
      <c r="D85" s="40">
        <v>608.11</v>
      </c>
      <c r="F85" s="40">
        <v>-53.18</v>
      </c>
    </row>
    <row r="86" spans="1:6" x14ac:dyDescent="0.25">
      <c r="A86" s="38" t="s">
        <v>171</v>
      </c>
      <c r="D86" s="40">
        <v>25.6</v>
      </c>
      <c r="F86" s="40">
        <v>-25.6</v>
      </c>
    </row>
    <row r="87" spans="1:6" x14ac:dyDescent="0.25">
      <c r="A87" s="38" t="s">
        <v>170</v>
      </c>
      <c r="C87" s="40">
        <v>66</v>
      </c>
      <c r="F87" s="40">
        <v>-66</v>
      </c>
    </row>
    <row r="88" spans="1:6" x14ac:dyDescent="0.25">
      <c r="A88" s="38" t="s">
        <v>169</v>
      </c>
      <c r="C88" s="40">
        <v>12.1</v>
      </c>
      <c r="E88" s="40">
        <v>34.700000000000003</v>
      </c>
      <c r="F88" s="40">
        <v>22.6</v>
      </c>
    </row>
    <row r="89" spans="1:6" x14ac:dyDescent="0.25">
      <c r="A89" s="38" t="s">
        <v>168</v>
      </c>
      <c r="B89" s="58">
        <v>6350.03</v>
      </c>
      <c r="D89" s="40">
        <v>7992.87</v>
      </c>
      <c r="F89" s="40">
        <v>-1642.84</v>
      </c>
    </row>
    <row r="90" spans="1:6" x14ac:dyDescent="0.25">
      <c r="A90" s="38" t="s">
        <v>167</v>
      </c>
    </row>
    <row r="91" spans="1:6" x14ac:dyDescent="0.25">
      <c r="A91" s="38" t="s">
        <v>166</v>
      </c>
    </row>
    <row r="92" spans="1:6" x14ac:dyDescent="0.25">
      <c r="A92" s="38" t="s">
        <v>165</v>
      </c>
      <c r="C92" s="56">
        <v>12335</v>
      </c>
      <c r="D92" s="38" t="s">
        <v>273</v>
      </c>
      <c r="E92" s="40">
        <v>9835.5</v>
      </c>
      <c r="F92" s="40">
        <v>2499.5</v>
      </c>
    </row>
    <row r="93" spans="1:6" x14ac:dyDescent="0.25">
      <c r="A93" s="38" t="s">
        <v>164</v>
      </c>
      <c r="C93" s="58">
        <v>12335</v>
      </c>
      <c r="E93" s="40">
        <v>9835.5</v>
      </c>
      <c r="F93" s="40">
        <v>2499.5</v>
      </c>
    </row>
    <row r="94" spans="1:6" x14ac:dyDescent="0.25">
      <c r="A94" s="38" t="s">
        <v>163</v>
      </c>
    </row>
    <row r="95" spans="1:6" x14ac:dyDescent="0.25">
      <c r="A95" s="38" t="s">
        <v>162</v>
      </c>
      <c r="B95" s="38" t="s">
        <v>276</v>
      </c>
      <c r="C95" s="60">
        <v>48000</v>
      </c>
      <c r="D95" s="38" t="s">
        <v>275</v>
      </c>
      <c r="E95" s="40">
        <v>52301.26</v>
      </c>
      <c r="F95" s="40">
        <v>-52301.26</v>
      </c>
    </row>
    <row r="96" spans="1:6" x14ac:dyDescent="0.25">
      <c r="A96" s="38" t="s">
        <v>161</v>
      </c>
      <c r="E96" s="40">
        <v>52301.26</v>
      </c>
      <c r="F96" s="40">
        <v>-52301.26</v>
      </c>
    </row>
    <row r="97" spans="1:6" x14ac:dyDescent="0.25">
      <c r="A97" s="38" t="s">
        <v>160</v>
      </c>
    </row>
    <row r="98" spans="1:6" x14ac:dyDescent="0.25">
      <c r="A98" s="38" t="s">
        <v>159</v>
      </c>
      <c r="C98" s="56">
        <v>18199.43</v>
      </c>
      <c r="D98" s="59">
        <v>3</v>
      </c>
      <c r="E98" s="40">
        <v>40617.370000000003</v>
      </c>
      <c r="F98" s="40">
        <v>-22417.94</v>
      </c>
    </row>
    <row r="99" spans="1:6" x14ac:dyDescent="0.25">
      <c r="A99" s="38" t="s">
        <v>158</v>
      </c>
      <c r="C99" s="56">
        <v>6087.61</v>
      </c>
      <c r="D99" s="59">
        <v>3</v>
      </c>
      <c r="E99" s="40">
        <v>12538.8</v>
      </c>
      <c r="F99" s="40">
        <v>-6451.19</v>
      </c>
    </row>
    <row r="100" spans="1:6" x14ac:dyDescent="0.25">
      <c r="A100" s="38" t="s">
        <v>157</v>
      </c>
      <c r="C100" s="56">
        <v>7255</v>
      </c>
      <c r="D100" s="59">
        <v>4</v>
      </c>
      <c r="E100" s="40">
        <v>7980</v>
      </c>
      <c r="F100" s="40">
        <v>-725</v>
      </c>
    </row>
    <row r="101" spans="1:6" x14ac:dyDescent="0.25">
      <c r="A101" s="38" t="s">
        <v>156</v>
      </c>
      <c r="C101" s="56">
        <v>1935</v>
      </c>
      <c r="D101" s="59" t="s">
        <v>272</v>
      </c>
      <c r="E101" s="40">
        <v>1545</v>
      </c>
      <c r="F101" s="40">
        <v>390</v>
      </c>
    </row>
    <row r="102" spans="1:6" x14ac:dyDescent="0.25">
      <c r="A102" s="38" t="s">
        <v>155</v>
      </c>
      <c r="C102" s="56">
        <v>891.16</v>
      </c>
      <c r="D102" s="59">
        <v>4</v>
      </c>
      <c r="E102" s="40">
        <v>548.84</v>
      </c>
      <c r="F102" s="40">
        <v>342.32</v>
      </c>
    </row>
    <row r="103" spans="1:6" x14ac:dyDescent="0.25">
      <c r="A103" s="38" t="s">
        <v>154</v>
      </c>
      <c r="C103" s="58">
        <v>34368.199999999997</v>
      </c>
      <c r="E103" s="40">
        <v>63230.01</v>
      </c>
      <c r="F103" s="40">
        <v>-28861.81</v>
      </c>
    </row>
    <row r="104" spans="1:6" x14ac:dyDescent="0.25">
      <c r="A104" s="38" t="s">
        <v>153</v>
      </c>
    </row>
    <row r="105" spans="1:6" x14ac:dyDescent="0.25">
      <c r="A105" s="38" t="s">
        <v>152</v>
      </c>
      <c r="C105" s="56">
        <v>16177.63</v>
      </c>
      <c r="D105" s="38" t="s">
        <v>271</v>
      </c>
      <c r="E105" s="40">
        <v>16082.32</v>
      </c>
      <c r="F105" s="40">
        <v>95.31</v>
      </c>
    </row>
    <row r="106" spans="1:6" x14ac:dyDescent="0.25">
      <c r="A106" s="38" t="s">
        <v>151</v>
      </c>
      <c r="C106" s="56">
        <v>23992.3</v>
      </c>
      <c r="D106" s="38" t="s">
        <v>271</v>
      </c>
      <c r="E106" s="40">
        <v>23429.39</v>
      </c>
      <c r="F106" s="40">
        <v>562.91</v>
      </c>
    </row>
    <row r="107" spans="1:6" x14ac:dyDescent="0.25">
      <c r="A107" s="38" t="s">
        <v>150</v>
      </c>
      <c r="C107" s="56">
        <v>5305.4</v>
      </c>
      <c r="D107" s="38" t="s">
        <v>271</v>
      </c>
      <c r="E107" s="40">
        <v>4260.3999999999996</v>
      </c>
      <c r="F107" s="40">
        <v>1045</v>
      </c>
    </row>
    <row r="108" spans="1:6" x14ac:dyDescent="0.25">
      <c r="A108" s="38" t="s">
        <v>149</v>
      </c>
      <c r="C108" s="56">
        <v>1673.2</v>
      </c>
      <c r="D108" s="38" t="s">
        <v>271</v>
      </c>
      <c r="E108" s="40">
        <v>1372.77</v>
      </c>
      <c r="F108" s="40">
        <v>300.43</v>
      </c>
    </row>
    <row r="109" spans="1:6" x14ac:dyDescent="0.25">
      <c r="A109" s="38" t="s">
        <v>148</v>
      </c>
      <c r="C109" s="56">
        <v>27095.43</v>
      </c>
      <c r="D109" s="38" t="s">
        <v>271</v>
      </c>
      <c r="E109" s="40">
        <v>22367.37</v>
      </c>
      <c r="F109" s="40">
        <v>4728.0600000000004</v>
      </c>
    </row>
    <row r="110" spans="1:6" x14ac:dyDescent="0.25">
      <c r="A110" s="38" t="s">
        <v>147</v>
      </c>
      <c r="C110" s="56">
        <v>2100</v>
      </c>
      <c r="D110" s="38" t="s">
        <v>271</v>
      </c>
      <c r="E110" s="40">
        <v>2520</v>
      </c>
      <c r="F110" s="40">
        <v>-420</v>
      </c>
    </row>
    <row r="111" spans="1:6" x14ac:dyDescent="0.25">
      <c r="A111" s="38" t="s">
        <v>146</v>
      </c>
      <c r="C111" s="56">
        <v>200</v>
      </c>
      <c r="D111" s="38" t="s">
        <v>271</v>
      </c>
      <c r="E111" s="40">
        <v>360</v>
      </c>
      <c r="F111" s="40">
        <v>-160</v>
      </c>
    </row>
    <row r="112" spans="1:6" x14ac:dyDescent="0.25">
      <c r="A112" s="38" t="s">
        <v>145</v>
      </c>
      <c r="C112" s="56">
        <v>125</v>
      </c>
      <c r="D112" s="38" t="s">
        <v>271</v>
      </c>
      <c r="E112" s="40">
        <v>187.5</v>
      </c>
      <c r="F112" s="40">
        <v>-62.5</v>
      </c>
    </row>
    <row r="113" spans="1:8" x14ac:dyDescent="0.25">
      <c r="A113" s="38" t="s">
        <v>144</v>
      </c>
      <c r="C113" s="57">
        <v>76668.960000000006</v>
      </c>
      <c r="E113" s="40">
        <v>70579.75</v>
      </c>
      <c r="F113" s="40">
        <v>6089.21</v>
      </c>
      <c r="H113" s="55"/>
    </row>
    <row r="114" spans="1:8" x14ac:dyDescent="0.25">
      <c r="A114" s="38" t="s">
        <v>143</v>
      </c>
    </row>
    <row r="115" spans="1:8" x14ac:dyDescent="0.25">
      <c r="A115" s="38" t="s">
        <v>142</v>
      </c>
      <c r="C115" s="56">
        <v>31165</v>
      </c>
      <c r="D115" s="38" t="s">
        <v>272</v>
      </c>
      <c r="E115" s="40">
        <v>38346.5</v>
      </c>
      <c r="F115" s="40">
        <v>-7181.5</v>
      </c>
    </row>
    <row r="116" spans="1:8" x14ac:dyDescent="0.25">
      <c r="A116" s="38" t="s">
        <v>141</v>
      </c>
      <c r="C116" s="56">
        <v>32887.4</v>
      </c>
      <c r="D116" s="38" t="s">
        <v>272</v>
      </c>
      <c r="E116" s="40">
        <v>38905.120000000003</v>
      </c>
      <c r="F116" s="40">
        <v>-6017.72</v>
      </c>
    </row>
    <row r="117" spans="1:8" x14ac:dyDescent="0.25">
      <c r="A117" s="38" t="s">
        <v>140</v>
      </c>
      <c r="C117" s="56">
        <v>2310</v>
      </c>
      <c r="D117" s="38" t="s">
        <v>272</v>
      </c>
      <c r="E117" s="40">
        <v>1430</v>
      </c>
      <c r="F117" s="40">
        <v>880</v>
      </c>
    </row>
    <row r="118" spans="1:8" x14ac:dyDescent="0.25">
      <c r="A118" s="38" t="s">
        <v>139</v>
      </c>
      <c r="C118" s="56">
        <v>19993</v>
      </c>
      <c r="D118" s="38" t="s">
        <v>272</v>
      </c>
      <c r="E118" s="40">
        <v>13379.5</v>
      </c>
      <c r="F118" s="40">
        <v>6613.5</v>
      </c>
    </row>
    <row r="119" spans="1:8" x14ac:dyDescent="0.25">
      <c r="A119" s="38" t="s">
        <v>138</v>
      </c>
      <c r="C119" s="58">
        <v>86355.4</v>
      </c>
      <c r="E119" s="40">
        <v>92061.119999999995</v>
      </c>
      <c r="F119" s="40">
        <v>-5705.72</v>
      </c>
    </row>
    <row r="120" spans="1:8" x14ac:dyDescent="0.25">
      <c r="A120" s="38" t="s">
        <v>137</v>
      </c>
    </row>
    <row r="121" spans="1:8" x14ac:dyDescent="0.25">
      <c r="A121" s="38" t="s">
        <v>136</v>
      </c>
      <c r="C121" s="56">
        <v>54197.05</v>
      </c>
      <c r="D121" s="38" t="s">
        <v>272</v>
      </c>
      <c r="E121" s="40">
        <v>84533.38</v>
      </c>
      <c r="F121" s="40">
        <v>-30336.33</v>
      </c>
    </row>
    <row r="122" spans="1:8" x14ac:dyDescent="0.25">
      <c r="A122" s="38" t="s">
        <v>135</v>
      </c>
      <c r="C122" s="58">
        <v>54197.05</v>
      </c>
      <c r="E122" s="40">
        <v>84533.38</v>
      </c>
      <c r="F122" s="40">
        <v>-30336.33</v>
      </c>
    </row>
    <row r="123" spans="1:8" x14ac:dyDescent="0.25">
      <c r="A123" s="38" t="s">
        <v>134</v>
      </c>
    </row>
    <row r="124" spans="1:8" x14ac:dyDescent="0.25">
      <c r="A124" s="38" t="s">
        <v>133</v>
      </c>
      <c r="C124" s="56">
        <v>6343.5</v>
      </c>
      <c r="D124" s="38" t="s">
        <v>274</v>
      </c>
      <c r="E124" s="40">
        <v>10813.6</v>
      </c>
      <c r="F124" s="40">
        <v>-4470.1000000000004</v>
      </c>
    </row>
    <row r="125" spans="1:8" x14ac:dyDescent="0.25">
      <c r="A125" s="38" t="s">
        <v>132</v>
      </c>
      <c r="C125" s="58">
        <v>6343.5</v>
      </c>
      <c r="E125" s="40">
        <v>10813.6</v>
      </c>
      <c r="F125" s="40">
        <v>-4470.1000000000004</v>
      </c>
    </row>
    <row r="126" spans="1:8" x14ac:dyDescent="0.25">
      <c r="A126" s="38" t="s">
        <v>131</v>
      </c>
    </row>
    <row r="127" spans="1:8" x14ac:dyDescent="0.25">
      <c r="A127" s="38" t="s">
        <v>130</v>
      </c>
      <c r="C127" s="56">
        <v>4630</v>
      </c>
      <c r="D127" s="38" t="s">
        <v>274</v>
      </c>
      <c r="E127" s="40">
        <v>8267.5</v>
      </c>
      <c r="F127" s="40">
        <v>-3637.5</v>
      </c>
    </row>
    <row r="128" spans="1:8" x14ac:dyDescent="0.25">
      <c r="A128" s="38" t="s">
        <v>129</v>
      </c>
      <c r="C128" s="58">
        <v>4630</v>
      </c>
      <c r="E128" s="40">
        <v>8267.5</v>
      </c>
      <c r="F128" s="40">
        <v>-3637.5</v>
      </c>
    </row>
    <row r="129" spans="1:6" x14ac:dyDescent="0.25">
      <c r="A129" s="38" t="s">
        <v>128</v>
      </c>
      <c r="C129" s="58">
        <v>274898.11</v>
      </c>
      <c r="E129" s="40">
        <v>391622.12</v>
      </c>
      <c r="F129" s="40">
        <v>-116724.01</v>
      </c>
    </row>
    <row r="130" spans="1:6" x14ac:dyDescent="0.25">
      <c r="A130" s="38" t="s">
        <v>127</v>
      </c>
    </row>
    <row r="131" spans="1:6" x14ac:dyDescent="0.25">
      <c r="A131" s="38" t="s">
        <v>126</v>
      </c>
    </row>
    <row r="132" spans="1:6" x14ac:dyDescent="0.25">
      <c r="A132" s="38" t="s">
        <v>125</v>
      </c>
      <c r="B132" s="56">
        <f>5393+14858</f>
        <v>20251</v>
      </c>
      <c r="C132" s="38">
        <v>7</v>
      </c>
      <c r="D132" s="40">
        <v>36302.86</v>
      </c>
      <c r="F132" s="40">
        <v>-30909.86</v>
      </c>
    </row>
    <row r="133" spans="1:6" x14ac:dyDescent="0.25">
      <c r="A133" s="38" t="s">
        <v>124</v>
      </c>
      <c r="B133" s="56">
        <v>2106.13</v>
      </c>
      <c r="C133" s="38">
        <v>7</v>
      </c>
      <c r="D133" s="40">
        <v>3288.05</v>
      </c>
      <c r="F133" s="40">
        <v>-1181.92</v>
      </c>
    </row>
    <row r="134" spans="1:6" x14ac:dyDescent="0.25">
      <c r="A134" s="38" t="s">
        <v>123</v>
      </c>
      <c r="D134" s="40">
        <v>350.31</v>
      </c>
      <c r="F134" s="40">
        <v>-350.31</v>
      </c>
    </row>
    <row r="135" spans="1:6" x14ac:dyDescent="0.25">
      <c r="A135" s="38" t="s">
        <v>122</v>
      </c>
      <c r="B135" s="56">
        <v>17401.740000000002</v>
      </c>
      <c r="C135" s="38">
        <v>10</v>
      </c>
      <c r="D135" s="40">
        <v>6481</v>
      </c>
      <c r="F135" s="40">
        <v>10920.74</v>
      </c>
    </row>
    <row r="136" spans="1:6" x14ac:dyDescent="0.25">
      <c r="A136" s="38" t="s">
        <v>121</v>
      </c>
      <c r="B136" s="58">
        <f>24900.87+14858.55</f>
        <v>39759.42</v>
      </c>
      <c r="D136" s="40">
        <v>46422.22</v>
      </c>
      <c r="F136" s="40">
        <v>-21521.35</v>
      </c>
    </row>
    <row r="137" spans="1:6" x14ac:dyDescent="0.25">
      <c r="A137" s="38" t="s">
        <v>120</v>
      </c>
    </row>
    <row r="138" spans="1:6" x14ac:dyDescent="0.25">
      <c r="A138" s="38" t="s">
        <v>119</v>
      </c>
      <c r="D138" s="40">
        <v>460.67</v>
      </c>
      <c r="F138" s="40">
        <v>-460.67</v>
      </c>
    </row>
    <row r="139" spans="1:6" x14ac:dyDescent="0.25">
      <c r="A139" s="38" t="s">
        <v>118</v>
      </c>
      <c r="B139" s="56">
        <v>32702.9</v>
      </c>
      <c r="C139" s="38">
        <v>7</v>
      </c>
      <c r="D139" s="40">
        <v>42175.79</v>
      </c>
      <c r="F139" s="40">
        <v>-9472.89</v>
      </c>
    </row>
    <row r="140" spans="1:6" x14ac:dyDescent="0.25">
      <c r="A140" s="38" t="s">
        <v>117</v>
      </c>
      <c r="B140" s="58">
        <v>32702.9</v>
      </c>
      <c r="D140" s="40">
        <v>42636.46</v>
      </c>
      <c r="F140" s="40">
        <v>-9933.56</v>
      </c>
    </row>
    <row r="141" spans="1:6" x14ac:dyDescent="0.25">
      <c r="A141" s="38" t="s">
        <v>116</v>
      </c>
    </row>
    <row r="142" spans="1:6" x14ac:dyDescent="0.25">
      <c r="A142" s="38" t="s">
        <v>115</v>
      </c>
      <c r="B142" s="56">
        <v>8425.99</v>
      </c>
      <c r="C142" s="38">
        <v>23</v>
      </c>
      <c r="D142" s="40">
        <v>6292.93</v>
      </c>
      <c r="F142" s="40">
        <v>2133.06</v>
      </c>
    </row>
    <row r="143" spans="1:6" x14ac:dyDescent="0.25">
      <c r="A143" s="38" t="s">
        <v>114</v>
      </c>
      <c r="B143" s="56">
        <v>2124.19</v>
      </c>
      <c r="C143" s="38">
        <v>19</v>
      </c>
      <c r="D143" s="40">
        <v>2425.38</v>
      </c>
      <c r="F143" s="40">
        <v>-301.19</v>
      </c>
    </row>
    <row r="144" spans="1:6" x14ac:dyDescent="0.25">
      <c r="A144" s="38" t="s">
        <v>113</v>
      </c>
      <c r="B144" s="58">
        <v>10550.18</v>
      </c>
      <c r="D144" s="40">
        <v>8718.31</v>
      </c>
      <c r="F144" s="40">
        <v>1831.87</v>
      </c>
    </row>
    <row r="145" spans="1:6" x14ac:dyDescent="0.25">
      <c r="A145" s="38" t="s">
        <v>112</v>
      </c>
    </row>
    <row r="146" spans="1:6" x14ac:dyDescent="0.25">
      <c r="A146" s="38" t="s">
        <v>111</v>
      </c>
      <c r="B146" s="56">
        <v>3978.03</v>
      </c>
      <c r="C146" s="38">
        <v>12</v>
      </c>
      <c r="D146" s="40">
        <v>4964.0200000000004</v>
      </c>
      <c r="F146" s="40">
        <v>-985.99</v>
      </c>
    </row>
    <row r="147" spans="1:6" x14ac:dyDescent="0.25">
      <c r="A147" s="38" t="s">
        <v>110</v>
      </c>
      <c r="B147" s="56">
        <v>4517.93</v>
      </c>
      <c r="C147" s="38" t="s">
        <v>277</v>
      </c>
      <c r="D147" s="40">
        <v>3926.71</v>
      </c>
      <c r="F147" s="40">
        <v>591.22</v>
      </c>
    </row>
    <row r="148" spans="1:6" x14ac:dyDescent="0.25">
      <c r="A148" s="38" t="s">
        <v>109</v>
      </c>
      <c r="B148" s="56">
        <v>2627.63</v>
      </c>
      <c r="C148" s="38">
        <v>14</v>
      </c>
      <c r="D148" s="40">
        <v>2986.03</v>
      </c>
      <c r="F148" s="40">
        <v>-358.4</v>
      </c>
    </row>
    <row r="149" spans="1:6" x14ac:dyDescent="0.25">
      <c r="A149" s="38" t="s">
        <v>108</v>
      </c>
      <c r="B149" s="56">
        <v>2920.15</v>
      </c>
      <c r="C149" s="38">
        <v>15</v>
      </c>
      <c r="D149" s="40">
        <v>8425.0499999999993</v>
      </c>
      <c r="F149" s="40">
        <v>-5504.9</v>
      </c>
    </row>
    <row r="150" spans="1:6" x14ac:dyDescent="0.25">
      <c r="A150" s="38" t="s">
        <v>107</v>
      </c>
      <c r="B150" s="56">
        <v>781</v>
      </c>
      <c r="C150" s="38">
        <v>13</v>
      </c>
      <c r="D150" s="40">
        <v>645.98</v>
      </c>
      <c r="F150" s="40">
        <v>135.02000000000001</v>
      </c>
    </row>
    <row r="151" spans="1:6" x14ac:dyDescent="0.25">
      <c r="A151" s="38" t="s">
        <v>106</v>
      </c>
      <c r="B151" s="56">
        <v>11201.64</v>
      </c>
      <c r="C151" s="38">
        <v>13</v>
      </c>
      <c r="D151" s="40">
        <v>20914.27</v>
      </c>
      <c r="F151" s="40">
        <v>-9712.6299999999992</v>
      </c>
    </row>
    <row r="152" spans="1:6" x14ac:dyDescent="0.25">
      <c r="A152" s="38" t="s">
        <v>105</v>
      </c>
      <c r="B152" s="56">
        <v>3832.68</v>
      </c>
      <c r="C152" s="38">
        <v>13</v>
      </c>
      <c r="D152" s="40">
        <v>15920.88</v>
      </c>
      <c r="F152" s="40">
        <v>-12088.2</v>
      </c>
    </row>
    <row r="153" spans="1:6" x14ac:dyDescent="0.25">
      <c r="A153" s="38" t="s">
        <v>104</v>
      </c>
      <c r="B153" s="56">
        <v>1837.12</v>
      </c>
      <c r="C153" s="38">
        <v>15</v>
      </c>
      <c r="D153" s="40">
        <v>2047.03</v>
      </c>
      <c r="F153" s="40">
        <v>-209.91</v>
      </c>
    </row>
    <row r="154" spans="1:6" x14ac:dyDescent="0.25">
      <c r="A154" s="38" t="s">
        <v>103</v>
      </c>
      <c r="B154" s="56">
        <v>10520.82</v>
      </c>
      <c r="C154" s="38">
        <v>15</v>
      </c>
      <c r="D154" s="40">
        <v>15120.03</v>
      </c>
      <c r="F154" s="40">
        <v>-4599.21</v>
      </c>
    </row>
    <row r="155" spans="1:6" x14ac:dyDescent="0.25">
      <c r="A155" s="38" t="s">
        <v>102</v>
      </c>
      <c r="B155" s="56">
        <v>5356.03</v>
      </c>
      <c r="C155" s="38">
        <v>15</v>
      </c>
      <c r="D155" s="40">
        <v>1702.62</v>
      </c>
      <c r="F155" s="40">
        <v>3653.41</v>
      </c>
    </row>
    <row r="156" spans="1:6" x14ac:dyDescent="0.25">
      <c r="A156" s="38" t="s">
        <v>101</v>
      </c>
      <c r="B156" s="56">
        <v>2955.45</v>
      </c>
      <c r="C156" s="38">
        <v>14</v>
      </c>
      <c r="D156" s="40">
        <v>2144.5500000000002</v>
      </c>
      <c r="F156" s="40">
        <v>810.9</v>
      </c>
    </row>
    <row r="157" spans="1:6" x14ac:dyDescent="0.25">
      <c r="A157" s="38" t="s">
        <v>100</v>
      </c>
      <c r="B157" s="58">
        <v>50528.480000000003</v>
      </c>
      <c r="D157" s="40">
        <v>78797.17</v>
      </c>
      <c r="F157" s="40">
        <v>-28268.69</v>
      </c>
    </row>
    <row r="158" spans="1:6" x14ac:dyDescent="0.25">
      <c r="A158" s="38" t="s">
        <v>99</v>
      </c>
    </row>
    <row r="159" spans="1:6" x14ac:dyDescent="0.25">
      <c r="A159" s="38" t="s">
        <v>98</v>
      </c>
      <c r="B159" s="56">
        <v>18081.12</v>
      </c>
      <c r="C159" s="38">
        <v>11</v>
      </c>
      <c r="D159" s="40">
        <v>20829.77</v>
      </c>
      <c r="F159" s="40">
        <v>-2748.65</v>
      </c>
    </row>
    <row r="160" spans="1:6" x14ac:dyDescent="0.25">
      <c r="A160" s="38" t="s">
        <v>97</v>
      </c>
      <c r="B160" s="58">
        <v>18081.12</v>
      </c>
      <c r="D160" s="40">
        <v>20829.77</v>
      </c>
      <c r="F160" s="40">
        <v>-2748.65</v>
      </c>
    </row>
    <row r="161" spans="1:6" x14ac:dyDescent="0.25">
      <c r="A161" s="38" t="s">
        <v>96</v>
      </c>
    </row>
    <row r="162" spans="1:6" x14ac:dyDescent="0.25">
      <c r="A162" s="38" t="s">
        <v>95</v>
      </c>
      <c r="D162" s="40">
        <v>9499</v>
      </c>
      <c r="F162" s="40">
        <v>-9499</v>
      </c>
    </row>
    <row r="163" spans="1:6" x14ac:dyDescent="0.25">
      <c r="A163" s="38" t="s">
        <v>94</v>
      </c>
      <c r="D163" s="40">
        <v>1949</v>
      </c>
      <c r="F163" s="40">
        <v>-1949</v>
      </c>
    </row>
    <row r="164" spans="1:6" x14ac:dyDescent="0.25">
      <c r="A164" s="38" t="s">
        <v>93</v>
      </c>
      <c r="D164" s="40">
        <v>2335</v>
      </c>
      <c r="F164" s="40">
        <v>-2335</v>
      </c>
    </row>
    <row r="165" spans="1:6" x14ac:dyDescent="0.25">
      <c r="A165" s="38" t="s">
        <v>92</v>
      </c>
      <c r="D165" s="40">
        <v>10498</v>
      </c>
      <c r="F165" s="40">
        <v>-10498</v>
      </c>
    </row>
    <row r="166" spans="1:6" x14ac:dyDescent="0.25">
      <c r="A166" s="38" t="s">
        <v>91</v>
      </c>
      <c r="D166" s="40">
        <v>16645</v>
      </c>
      <c r="F166" s="40">
        <v>-16645</v>
      </c>
    </row>
    <row r="167" spans="1:6" x14ac:dyDescent="0.25">
      <c r="A167" s="38" t="s">
        <v>90</v>
      </c>
      <c r="D167" s="40">
        <v>3350</v>
      </c>
      <c r="F167" s="40">
        <v>-3350</v>
      </c>
    </row>
    <row r="168" spans="1:6" x14ac:dyDescent="0.25">
      <c r="A168" s="38" t="s">
        <v>89</v>
      </c>
      <c r="D168" s="40">
        <v>4134</v>
      </c>
      <c r="F168" s="40">
        <v>-4134</v>
      </c>
    </row>
    <row r="169" spans="1:6" x14ac:dyDescent="0.25">
      <c r="A169" s="38" t="s">
        <v>88</v>
      </c>
      <c r="C169" s="38">
        <v>24</v>
      </c>
      <c r="D169" s="56">
        <v>48410</v>
      </c>
      <c r="F169" s="40">
        <v>-48410</v>
      </c>
    </row>
    <row r="170" spans="1:6" x14ac:dyDescent="0.25">
      <c r="A170" s="38" t="s">
        <v>87</v>
      </c>
    </row>
    <row r="171" spans="1:6" x14ac:dyDescent="0.25">
      <c r="A171" s="38" t="s">
        <v>86</v>
      </c>
      <c r="B171" s="56">
        <v>9241.48</v>
      </c>
      <c r="C171" s="59">
        <v>6</v>
      </c>
      <c r="D171" s="40">
        <v>12317.23</v>
      </c>
      <c r="F171" s="40">
        <v>-3075.75</v>
      </c>
    </row>
    <row r="172" spans="1:6" x14ac:dyDescent="0.25">
      <c r="A172" s="38" t="s">
        <v>85</v>
      </c>
      <c r="B172" s="56">
        <v>7961.55</v>
      </c>
      <c r="C172" s="59">
        <v>6</v>
      </c>
      <c r="D172" s="40">
        <v>6704.22</v>
      </c>
      <c r="F172" s="40">
        <v>1257.33</v>
      </c>
    </row>
    <row r="173" spans="1:6" x14ac:dyDescent="0.25">
      <c r="A173" s="38" t="s">
        <v>84</v>
      </c>
      <c r="B173" s="56">
        <v>3914.37</v>
      </c>
      <c r="C173" s="59">
        <v>6</v>
      </c>
      <c r="D173" s="40">
        <v>2468.0500000000002</v>
      </c>
      <c r="F173" s="40">
        <v>1446.32</v>
      </c>
    </row>
    <row r="174" spans="1:6" x14ac:dyDescent="0.25">
      <c r="A174" s="38" t="s">
        <v>83</v>
      </c>
      <c r="B174" s="63"/>
      <c r="C174" s="59">
        <v>6</v>
      </c>
      <c r="D174" s="40">
        <v>1038.43</v>
      </c>
      <c r="F174" s="40">
        <v>-1038.43</v>
      </c>
    </row>
    <row r="175" spans="1:6" x14ac:dyDescent="0.25">
      <c r="A175" s="38" t="s">
        <v>82</v>
      </c>
      <c r="B175" s="56">
        <v>181.16</v>
      </c>
      <c r="C175" s="59">
        <v>6</v>
      </c>
      <c r="D175" s="40">
        <v>230.88</v>
      </c>
      <c r="F175" s="40">
        <v>-49.72</v>
      </c>
    </row>
    <row r="176" spans="1:6" x14ac:dyDescent="0.25">
      <c r="A176" s="38" t="s">
        <v>81</v>
      </c>
      <c r="B176" s="56">
        <v>834.9</v>
      </c>
      <c r="C176" s="59">
        <v>6</v>
      </c>
      <c r="D176" s="40">
        <v>2300.15</v>
      </c>
      <c r="F176" s="40">
        <v>-1465.25</v>
      </c>
    </row>
    <row r="177" spans="1:6" x14ac:dyDescent="0.25">
      <c r="A177" s="38" t="s">
        <v>80</v>
      </c>
      <c r="B177" s="56">
        <v>14.96</v>
      </c>
      <c r="C177" s="59">
        <v>6</v>
      </c>
      <c r="F177" s="40">
        <v>14.96</v>
      </c>
    </row>
    <row r="178" spans="1:6" x14ac:dyDescent="0.25">
      <c r="A178" s="38" t="s">
        <v>79</v>
      </c>
      <c r="B178" s="63"/>
      <c r="C178" s="59">
        <v>6</v>
      </c>
      <c r="D178" s="40">
        <v>237.02</v>
      </c>
      <c r="F178" s="40">
        <v>-237.02</v>
      </c>
    </row>
    <row r="179" spans="1:6" x14ac:dyDescent="0.25">
      <c r="A179" s="38" t="s">
        <v>78</v>
      </c>
      <c r="B179" s="56">
        <v>273.75</v>
      </c>
      <c r="C179" s="59">
        <v>6</v>
      </c>
      <c r="D179" s="40">
        <v>293.39999999999998</v>
      </c>
      <c r="F179" s="40">
        <v>-19.649999999999999</v>
      </c>
    </row>
    <row r="180" spans="1:6" x14ac:dyDescent="0.25">
      <c r="A180" s="38" t="s">
        <v>77</v>
      </c>
      <c r="B180" s="56">
        <v>473.48</v>
      </c>
      <c r="C180" s="59">
        <v>6</v>
      </c>
      <c r="D180" s="40">
        <v>924.63</v>
      </c>
      <c r="F180" s="40">
        <v>-451.15</v>
      </c>
    </row>
    <row r="181" spans="1:6" x14ac:dyDescent="0.25">
      <c r="A181" s="38" t="s">
        <v>76</v>
      </c>
      <c r="B181" s="58">
        <v>22895.65</v>
      </c>
      <c r="D181" s="40">
        <v>26514.01</v>
      </c>
      <c r="F181" s="40">
        <v>-3618.36</v>
      </c>
    </row>
    <row r="182" spans="1:6" x14ac:dyDescent="0.25">
      <c r="A182" s="38" t="s">
        <v>75</v>
      </c>
    </row>
    <row r="183" spans="1:6" x14ac:dyDescent="0.25">
      <c r="A183" s="38" t="s">
        <v>74</v>
      </c>
      <c r="B183" s="56">
        <v>1418.59</v>
      </c>
      <c r="C183" s="38">
        <v>21</v>
      </c>
      <c r="D183" s="40">
        <v>1008.25</v>
      </c>
      <c r="F183" s="40">
        <v>410.34</v>
      </c>
    </row>
    <row r="184" spans="1:6" x14ac:dyDescent="0.25">
      <c r="A184" s="38" t="s">
        <v>73</v>
      </c>
      <c r="B184" s="56">
        <v>1298.49</v>
      </c>
      <c r="C184" s="38">
        <v>16</v>
      </c>
      <c r="D184" s="40">
        <v>7838.91</v>
      </c>
      <c r="F184" s="40">
        <v>-6540.42</v>
      </c>
    </row>
    <row r="185" spans="1:6" x14ac:dyDescent="0.25">
      <c r="A185" s="38" t="s">
        <v>72</v>
      </c>
      <c r="D185" s="40">
        <v>2.99</v>
      </c>
      <c r="F185" s="40">
        <v>-2.99</v>
      </c>
    </row>
    <row r="186" spans="1:6" x14ac:dyDescent="0.25">
      <c r="A186" s="38" t="s">
        <v>71</v>
      </c>
      <c r="B186" s="56">
        <v>7077.3</v>
      </c>
      <c r="C186" s="38">
        <v>21</v>
      </c>
      <c r="D186" s="40">
        <v>8594.67</v>
      </c>
      <c r="F186" s="40">
        <v>-1517.37</v>
      </c>
    </row>
    <row r="187" spans="1:6" x14ac:dyDescent="0.25">
      <c r="A187" s="38" t="s">
        <v>70</v>
      </c>
      <c r="B187" s="56">
        <v>5522.46</v>
      </c>
      <c r="C187" s="38">
        <v>22</v>
      </c>
      <c r="D187" s="40">
        <v>5359.26</v>
      </c>
      <c r="F187" s="40">
        <v>163.19999999999999</v>
      </c>
    </row>
    <row r="188" spans="1:6" x14ac:dyDescent="0.25">
      <c r="A188" s="38" t="s">
        <v>69</v>
      </c>
      <c r="D188" s="40">
        <v>124.99</v>
      </c>
      <c r="F188" s="40">
        <v>-124.99</v>
      </c>
    </row>
    <row r="189" spans="1:6" x14ac:dyDescent="0.25">
      <c r="A189" s="38" t="s">
        <v>68</v>
      </c>
      <c r="B189" s="56">
        <v>10905</v>
      </c>
      <c r="C189" s="38">
        <v>18</v>
      </c>
      <c r="D189" s="40">
        <v>11752.92</v>
      </c>
      <c r="F189" s="40">
        <v>-847.92</v>
      </c>
    </row>
    <row r="190" spans="1:6" x14ac:dyDescent="0.25">
      <c r="A190" s="38" t="s">
        <v>67</v>
      </c>
      <c r="D190" s="40">
        <v>4830</v>
      </c>
      <c r="F190" s="40">
        <v>-4830</v>
      </c>
    </row>
    <row r="191" spans="1:6" x14ac:dyDescent="0.25">
      <c r="A191" s="38" t="s">
        <v>66</v>
      </c>
      <c r="B191" s="56">
        <v>2123.42</v>
      </c>
      <c r="C191" s="38">
        <v>18</v>
      </c>
      <c r="D191" s="40">
        <v>1554.93</v>
      </c>
      <c r="F191" s="40">
        <v>568.49</v>
      </c>
    </row>
    <row r="192" spans="1:6" x14ac:dyDescent="0.25">
      <c r="A192" s="38" t="s">
        <v>65</v>
      </c>
      <c r="D192" s="40">
        <v>1555.11</v>
      </c>
      <c r="F192" s="40">
        <v>-1555.11</v>
      </c>
    </row>
    <row r="193" spans="1:6" x14ac:dyDescent="0.25">
      <c r="A193" s="38" t="s">
        <v>64</v>
      </c>
      <c r="D193" s="40">
        <v>19456.8</v>
      </c>
      <c r="F193" s="40">
        <v>-19456.8</v>
      </c>
    </row>
    <row r="194" spans="1:6" x14ac:dyDescent="0.25">
      <c r="A194" s="38" t="s">
        <v>63</v>
      </c>
      <c r="C194" s="38">
        <v>21</v>
      </c>
      <c r="D194" s="40">
        <v>127.05</v>
      </c>
      <c r="F194" s="40">
        <v>-127.05</v>
      </c>
    </row>
    <row r="195" spans="1:6" x14ac:dyDescent="0.25">
      <c r="A195" s="38" t="s">
        <v>62</v>
      </c>
      <c r="B195" s="58">
        <v>28345.26</v>
      </c>
      <c r="D195" s="40">
        <v>62205.88</v>
      </c>
      <c r="F195" s="40">
        <v>-33860.620000000003</v>
      </c>
    </row>
    <row r="196" spans="1:6" x14ac:dyDescent="0.25">
      <c r="A196" s="38" t="s">
        <v>61</v>
      </c>
    </row>
    <row r="197" spans="1:6" x14ac:dyDescent="0.25">
      <c r="A197" s="38" t="s">
        <v>60</v>
      </c>
      <c r="C197" s="38">
        <v>16</v>
      </c>
      <c r="D197" s="40">
        <v>88.94</v>
      </c>
      <c r="F197" s="40">
        <v>-88.94</v>
      </c>
    </row>
    <row r="198" spans="1:6" x14ac:dyDescent="0.25">
      <c r="A198" s="38" t="s">
        <v>59</v>
      </c>
      <c r="C198" s="38">
        <v>16</v>
      </c>
      <c r="D198" s="40">
        <v>831.88</v>
      </c>
      <c r="F198" s="40">
        <v>-831.88</v>
      </c>
    </row>
    <row r="199" spans="1:6" x14ac:dyDescent="0.25">
      <c r="A199" s="38" t="s">
        <v>58</v>
      </c>
      <c r="D199" s="40">
        <v>920.82</v>
      </c>
      <c r="F199" s="40">
        <v>-920.82</v>
      </c>
    </row>
    <row r="200" spans="1:6" x14ac:dyDescent="0.25">
      <c r="A200" s="38" t="s">
        <v>57</v>
      </c>
    </row>
    <row r="201" spans="1:6" x14ac:dyDescent="0.25">
      <c r="A201" s="38" t="s">
        <v>56</v>
      </c>
      <c r="B201" s="56">
        <v>708.12</v>
      </c>
      <c r="C201" s="38">
        <v>17</v>
      </c>
      <c r="D201" s="40">
        <v>4189.2700000000004</v>
      </c>
      <c r="F201" s="40">
        <v>-3481.15</v>
      </c>
    </row>
    <row r="202" spans="1:6" x14ac:dyDescent="0.25">
      <c r="A202" s="38" t="s">
        <v>55</v>
      </c>
      <c r="B202" s="56">
        <v>377.65</v>
      </c>
      <c r="C202" s="38">
        <v>17</v>
      </c>
      <c r="D202" s="40">
        <v>777.69</v>
      </c>
      <c r="F202" s="40">
        <v>-400.04</v>
      </c>
    </row>
    <row r="203" spans="1:6" x14ac:dyDescent="0.25">
      <c r="A203" s="38" t="s">
        <v>54</v>
      </c>
      <c r="B203" s="58">
        <v>1085.77</v>
      </c>
      <c r="D203" s="40">
        <v>4966.96</v>
      </c>
      <c r="F203" s="40">
        <v>-3881.19</v>
      </c>
    </row>
    <row r="204" spans="1:6" x14ac:dyDescent="0.25">
      <c r="A204" s="38" t="s">
        <v>53</v>
      </c>
      <c r="B204" s="58">
        <v>189090.23</v>
      </c>
      <c r="D204" s="40">
        <v>340421.6</v>
      </c>
      <c r="F204" s="40">
        <v>-151331.37</v>
      </c>
    </row>
    <row r="205" spans="1:6" x14ac:dyDescent="0.25">
      <c r="A205" s="38" t="s">
        <v>52</v>
      </c>
      <c r="B205" s="58">
        <v>79457.850000000006</v>
      </c>
      <c r="D205" s="40">
        <v>43207.65</v>
      </c>
      <c r="F205" s="40">
        <v>36250.199999999997</v>
      </c>
    </row>
    <row r="206" spans="1:6" x14ac:dyDescent="0.25">
      <c r="A206" s="38" t="s">
        <v>51</v>
      </c>
      <c r="B206" s="58">
        <v>274898.11</v>
      </c>
      <c r="C206" s="58">
        <v>274898.11</v>
      </c>
      <c r="D206" s="40">
        <v>391622.12</v>
      </c>
      <c r="E206" s="40">
        <v>391622.12</v>
      </c>
    </row>
    <row r="207" spans="1:6" ht="15" customHeight="1" x14ac:dyDescent="0.2">
      <c r="A207" s="39" t="s">
        <v>50</v>
      </c>
    </row>
  </sheetData>
  <mergeCells count="6">
    <mergeCell ref="A1:F1"/>
    <mergeCell ref="A2:F2"/>
    <mergeCell ref="A3:F3"/>
    <mergeCell ref="A5:F5"/>
    <mergeCell ref="B12:C12"/>
    <mergeCell ref="D12:E1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653C2-03D1-4707-8609-CA643D6CCAE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383C5EB55E474AB54EA732BDEB6031" ma:contentTypeVersion="17" ma:contentTypeDescription="Een nieuw document maken." ma:contentTypeScope="" ma:versionID="9491f5f651b5ec07773bee106d188e2b">
  <xsd:schema xmlns:xsd="http://www.w3.org/2001/XMLSchema" xmlns:xs="http://www.w3.org/2001/XMLSchema" xmlns:p="http://schemas.microsoft.com/office/2006/metadata/properties" xmlns:ns3="11e7f912-e722-4ab4-af8d-688c4395ae1d" xmlns:ns4="0ead1c37-f2f1-47ad-be63-fe0de47163b0" targetNamespace="http://schemas.microsoft.com/office/2006/metadata/properties" ma:root="true" ma:fieldsID="6c82612f5658b4a7dccf2df237fec018" ns3:_="" ns4:_="">
    <xsd:import namespace="11e7f912-e722-4ab4-af8d-688c4395ae1d"/>
    <xsd:import namespace="0ead1c37-f2f1-47ad-be63-fe0de47163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e7f912-e722-4ab4-af8d-688c4395ae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d1c37-f2f1-47ad-be63-fe0de47163b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1e7f912-e722-4ab4-af8d-688c4395ae1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F08B6D-6245-4B59-B857-888E734389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e7f912-e722-4ab4-af8d-688c4395ae1d"/>
    <ds:schemaRef ds:uri="0ead1c37-f2f1-47ad-be63-fe0de47163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48A302-9614-458F-9E7B-D8E4E4DB85E7}">
  <ds:schemaRefs>
    <ds:schemaRef ds:uri="http://schemas.microsoft.com/office/2006/documentManagement/types"/>
    <ds:schemaRef ds:uri="http://schemas.microsoft.com/office/infopath/2007/PartnerControls"/>
    <ds:schemaRef ds:uri="11e7f912-e722-4ab4-af8d-688c4395ae1d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0ead1c37-f2f1-47ad-be63-fe0de47163b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2055ED-0E78-4895-AECB-7F5A9C640B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Sheet1</vt:lpstr>
      <vt:lpstr>Blad2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kathy groothuis van de wiel</cp:lastModifiedBy>
  <cp:lastPrinted>2024-03-15T20:38:33Z</cp:lastPrinted>
  <dcterms:created xsi:type="dcterms:W3CDTF">2019-10-21T20:12:07Z</dcterms:created>
  <dcterms:modified xsi:type="dcterms:W3CDTF">2024-03-15T20:39:19Z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0x01010036383C5EB55E474AB54EA732BDEB6031</vt:lpwstr>
  </property>
</Properties>
</file>